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61" windowWidth="15480" windowHeight="10095" tabRatio="685" activeTab="1"/>
  </bookViews>
  <sheets>
    <sheet name="選手データ（さくら）" sheetId="1" r:id="rId1"/>
    <sheet name="ドロー" sheetId="2" r:id="rId2"/>
  </sheets>
  <definedNames>
    <definedName name="_xlnm._FilterDatabase" localSheetId="0" hidden="1">'選手データ（さくら）'!$A$2:$AF$75</definedName>
    <definedName name="_xlnm.Print_Area" localSheetId="0">'選手データ（さくら）'!$A$1:$AC$72</definedName>
    <definedName name="_xlnm.Print_Titles" localSheetId="0">'選手データ（さくら）'!$1:$2</definedName>
  </definedNames>
  <calcPr fullCalcOnLoad="1"/>
</workbook>
</file>

<file path=xl/sharedStrings.xml><?xml version="1.0" encoding="utf-8"?>
<sst xmlns="http://schemas.openxmlformats.org/spreadsheetml/2006/main" count="983" uniqueCount="261">
  <si>
    <t>・</t>
  </si>
  <si>
    <t>（</t>
  </si>
  <si>
    <t>）</t>
  </si>
  <si>
    <t>・</t>
  </si>
  <si>
    <t>（</t>
  </si>
  <si>
    <t>○</t>
  </si>
  <si>
    <t>パート</t>
  </si>
  <si>
    <t>番号</t>
  </si>
  <si>
    <t>プレイヤー</t>
  </si>
  <si>
    <t>会員</t>
  </si>
  <si>
    <t>非会員</t>
  </si>
  <si>
    <t>氏名</t>
  </si>
  <si>
    <t>ふりがな</t>
  </si>
  <si>
    <t>生年月日</t>
  </si>
  <si>
    <t>都道府県名</t>
  </si>
  <si>
    <t>昨年度参加状況</t>
  </si>
  <si>
    <t>無</t>
  </si>
  <si>
    <t>有</t>
  </si>
  <si>
    <t>ブロック</t>
  </si>
  <si>
    <t>成績</t>
  </si>
  <si>
    <t>通番</t>
  </si>
  <si>
    <t>(検索用番号）</t>
  </si>
  <si>
    <t>(年齢)</t>
  </si>
  <si>
    <t>表彰関係</t>
  </si>
  <si>
    <t>（標記？）</t>
  </si>
  <si>
    <t>都道府県№</t>
  </si>
  <si>
    <t>表彰者</t>
  </si>
  <si>
    <t>大会会場</t>
  </si>
  <si>
    <t>勝ち残り
(弁当）</t>
  </si>
  <si>
    <t>備考</t>
  </si>
  <si>
    <t>宿泊施設</t>
  </si>
  <si>
    <t>長寿</t>
  </si>
  <si>
    <t>喜寿</t>
  </si>
  <si>
    <t>古希</t>
  </si>
  <si>
    <t>還暦</t>
  </si>
  <si>
    <t>さくら</t>
  </si>
  <si>
    <t>A</t>
  </si>
  <si>
    <t>○</t>
  </si>
  <si>
    <t>柿崎良子</t>
  </si>
  <si>
    <t>青森</t>
  </si>
  <si>
    <t>3位</t>
  </si>
  <si>
    <t>松江</t>
  </si>
  <si>
    <t>高橋恵子</t>
  </si>
  <si>
    <t>秋田</t>
  </si>
  <si>
    <t>○</t>
  </si>
  <si>
    <t>さくら</t>
  </si>
  <si>
    <t>B</t>
  </si>
  <si>
    <t>高橋若子</t>
  </si>
  <si>
    <t>福島</t>
  </si>
  <si>
    <t>大塚まさ乃</t>
  </si>
  <si>
    <t>群馬</t>
  </si>
  <si>
    <t>杵渕てる子</t>
  </si>
  <si>
    <t>きねぶち　てるこ</t>
  </si>
  <si>
    <t>山本悦子</t>
  </si>
  <si>
    <t>安藤玲子</t>
  </si>
  <si>
    <t>埼玉</t>
  </si>
  <si>
    <t>棄権</t>
  </si>
  <si>
    <t>加藤祥子</t>
  </si>
  <si>
    <t>鷹野久子</t>
  </si>
  <si>
    <t>冨田千代子</t>
  </si>
  <si>
    <t>河内麗子</t>
  </si>
  <si>
    <t>千葉</t>
  </si>
  <si>
    <t>名田道子</t>
  </si>
  <si>
    <t>内海静枝</t>
  </si>
  <si>
    <t>東京</t>
  </si>
  <si>
    <t>関　　寿子</t>
  </si>
  <si>
    <t>準優勝</t>
  </si>
  <si>
    <t>藤樫わか子</t>
  </si>
  <si>
    <t>竹内敏子</t>
  </si>
  <si>
    <t>神奈川</t>
  </si>
  <si>
    <t>土屋つる子</t>
  </si>
  <si>
    <t>手塚カク子</t>
  </si>
  <si>
    <t>俵田美恵子</t>
  </si>
  <si>
    <t>富山</t>
  </si>
  <si>
    <t>奥田弘子</t>
  </si>
  <si>
    <t>岐阜</t>
  </si>
  <si>
    <t>伊藤美佐子</t>
  </si>
  <si>
    <t>静岡</t>
  </si>
  <si>
    <t>内田洋子</t>
  </si>
  <si>
    <t>帯金松代</t>
  </si>
  <si>
    <t>松永初江</t>
  </si>
  <si>
    <t>水野尚代</t>
  </si>
  <si>
    <t>森　　幸代</t>
  </si>
  <si>
    <t>赤堀妙子</t>
  </si>
  <si>
    <t>愛知</t>
  </si>
  <si>
    <t>今井美里</t>
  </si>
  <si>
    <t>○</t>
  </si>
  <si>
    <t>さくら</t>
  </si>
  <si>
    <t>優勝</t>
  </si>
  <si>
    <t>A</t>
  </si>
  <si>
    <t>大久保初子</t>
  </si>
  <si>
    <t>岡本民子</t>
  </si>
  <si>
    <t>鈴木陽子</t>
  </si>
  <si>
    <t>すずき　ようこ</t>
  </si>
  <si>
    <t>日レ役員</t>
  </si>
  <si>
    <t>木下　　幸</t>
  </si>
  <si>
    <t>滋賀</t>
  </si>
  <si>
    <t>谷底寿鶴恵</t>
  </si>
  <si>
    <t>浅野あけみ</t>
  </si>
  <si>
    <t>京都</t>
  </si>
  <si>
    <t>石田とし子</t>
  </si>
  <si>
    <t>尾道久子</t>
  </si>
  <si>
    <t>酒井廣子</t>
  </si>
  <si>
    <t>竹田　　環</t>
  </si>
  <si>
    <t>ベスト8</t>
  </si>
  <si>
    <t>安見文子</t>
  </si>
  <si>
    <t>貝原弘子</t>
  </si>
  <si>
    <t>大阪</t>
  </si>
  <si>
    <t>立入霞代子</t>
  </si>
  <si>
    <t>津村満寿子</t>
  </si>
  <si>
    <t>平山登代子</t>
  </si>
  <si>
    <t>福田久恵</t>
  </si>
  <si>
    <t>ふくだ　ひさえ</t>
  </si>
  <si>
    <t>ベスト8</t>
  </si>
  <si>
    <t>前原通江</t>
  </si>
  <si>
    <t>まえはら　みちえ</t>
  </si>
  <si>
    <t>松岡智恵子</t>
  </si>
  <si>
    <t>まつおか　ちえこ</t>
  </si>
  <si>
    <t>吉村日登美</t>
  </si>
  <si>
    <t>よしむら　ひとみ</t>
  </si>
  <si>
    <t>渡辺幸子</t>
  </si>
  <si>
    <t>わたなべ　さちこ</t>
  </si>
  <si>
    <t>住友康江</t>
  </si>
  <si>
    <t>すみとも　やすえ</t>
  </si>
  <si>
    <t>兵庫</t>
  </si>
  <si>
    <t>古永美代子</t>
  </si>
  <si>
    <t>ふるなが　みよこ</t>
  </si>
  <si>
    <t>生田積子</t>
  </si>
  <si>
    <t>いくた　せきこ</t>
  </si>
  <si>
    <t>鳥取</t>
  </si>
  <si>
    <t>植田純子</t>
  </si>
  <si>
    <t>うえた　じゅんこ</t>
  </si>
  <si>
    <t>岡崎光子</t>
  </si>
  <si>
    <t>おかざき　みつこ</t>
  </si>
  <si>
    <t>高眞富士子</t>
  </si>
  <si>
    <t>たかま　ふじこ</t>
  </si>
  <si>
    <t>吾郷宗子</t>
  </si>
  <si>
    <t>あごう　むねこ</t>
  </si>
  <si>
    <t>島根</t>
  </si>
  <si>
    <t>役員</t>
  </si>
  <si>
    <t>加藤英子</t>
  </si>
  <si>
    <t>かとう　えいこ</t>
  </si>
  <si>
    <t>達山千恵子</t>
  </si>
  <si>
    <t>たつやま　ちえこ</t>
  </si>
  <si>
    <t>真玉小夜子</t>
  </si>
  <si>
    <t>またま　さよこ</t>
  </si>
  <si>
    <t>三代道子</t>
  </si>
  <si>
    <t>みしろ　みちこ</t>
  </si>
  <si>
    <t>田辺幸子</t>
  </si>
  <si>
    <t>たなべ　さちこ</t>
  </si>
  <si>
    <t>岡山</t>
  </si>
  <si>
    <t>若林光子</t>
  </si>
  <si>
    <t>わかばやし　みつこ</t>
  </si>
  <si>
    <t>板摺トキヱ</t>
  </si>
  <si>
    <t>いたずり　ときえ</t>
  </si>
  <si>
    <t>広島</t>
  </si>
  <si>
    <t>吉津朱美</t>
  </si>
  <si>
    <t>よしず　あけみ</t>
  </si>
  <si>
    <t>村岡良子</t>
  </si>
  <si>
    <t>山口</t>
  </si>
  <si>
    <t>斉藤紀子</t>
  </si>
  <si>
    <t>さいとう　のりこ</t>
  </si>
  <si>
    <t>香川</t>
  </si>
  <si>
    <t>西森孝子</t>
  </si>
  <si>
    <t>にしもり　たかこ</t>
  </si>
  <si>
    <t>愛媛</t>
  </si>
  <si>
    <t>西山照代</t>
  </si>
  <si>
    <t>にしやま　てるよ</t>
  </si>
  <si>
    <t>野間友子</t>
  </si>
  <si>
    <t>國米孝子</t>
  </si>
  <si>
    <t>こくまい　たかこ</t>
  </si>
  <si>
    <t>熊本</t>
  </si>
  <si>
    <t>横木昌子</t>
  </si>
  <si>
    <t>よこき　まさこ</t>
  </si>
  <si>
    <t>鹿児島</t>
  </si>
  <si>
    <t>④</t>
  </si>
  <si>
    <t>○</t>
  </si>
  <si>
    <t>開会式受付
（8/5）</t>
  </si>
  <si>
    <t>到着受付</t>
  </si>
  <si>
    <t>(8/6)</t>
  </si>
  <si>
    <t>(8/7)</t>
  </si>
  <si>
    <t>さくら</t>
  </si>
  <si>
    <t>A</t>
  </si>
  <si>
    <t>○</t>
  </si>
  <si>
    <t>かきざき　りょうこ</t>
  </si>
  <si>
    <t>○</t>
  </si>
  <si>
    <t>たかはし　けいこ</t>
  </si>
  <si>
    <t>B</t>
  </si>
  <si>
    <t>たかはし　わかこ</t>
  </si>
  <si>
    <t>おおつか　まさの</t>
  </si>
  <si>
    <t>さつき</t>
  </si>
  <si>
    <t>ベスト16</t>
  </si>
  <si>
    <t>やまもと　えつこ</t>
  </si>
  <si>
    <t>あんどう　れいこ</t>
  </si>
  <si>
    <t>かとう　しょうこ</t>
  </si>
  <si>
    <t>たかの　ひさこ</t>
  </si>
  <si>
    <t>とみた　ちよこ</t>
  </si>
  <si>
    <t>かわうち　れいこ</t>
  </si>
  <si>
    <t>なだ　みちこ</t>
  </si>
  <si>
    <t>うつみ　しずえ</t>
  </si>
  <si>
    <t>せき　ひさこ</t>
  </si>
  <si>
    <t>とがし　わかこ</t>
  </si>
  <si>
    <t>つちや　つるこ</t>
  </si>
  <si>
    <t>てづか　かくこ</t>
  </si>
  <si>
    <t>ひょうだ　みえこ</t>
  </si>
  <si>
    <t>おくだ　ひろこ</t>
  </si>
  <si>
    <t>いとう　みさこ</t>
  </si>
  <si>
    <t>うちだ　ようこ</t>
  </si>
  <si>
    <t>おびがね　まつよ</t>
  </si>
  <si>
    <t>まつなが　はつえ</t>
  </si>
  <si>
    <t>みずの　ひさよ</t>
  </si>
  <si>
    <t>もり　さちよ</t>
  </si>
  <si>
    <t>あかほり　たえこ</t>
  </si>
  <si>
    <t>いまい　みさと</t>
  </si>
  <si>
    <t>おおくぼ　はつこ</t>
  </si>
  <si>
    <t>おかもと　たみこ</t>
  </si>
  <si>
    <t>さくら</t>
  </si>
  <si>
    <t>A</t>
  </si>
  <si>
    <t>○</t>
  </si>
  <si>
    <t>きのした　さち</t>
  </si>
  <si>
    <t>○</t>
  </si>
  <si>
    <t>たにそこ　すずえ</t>
  </si>
  <si>
    <t>B</t>
  </si>
  <si>
    <t>あさの　あけみ</t>
  </si>
  <si>
    <t>いしだ　としこ</t>
  </si>
  <si>
    <t>おのみち　ひさこ</t>
  </si>
  <si>
    <t>さかい　ひろこ</t>
  </si>
  <si>
    <t>たけだ　たまき</t>
  </si>
  <si>
    <t>ベスト8</t>
  </si>
  <si>
    <t>○</t>
  </si>
  <si>
    <t>さくら</t>
  </si>
  <si>
    <t>B</t>
  </si>
  <si>
    <t>○</t>
  </si>
  <si>
    <t>やすみ　ふみこ</t>
  </si>
  <si>
    <t>かいはら　ひろこ</t>
  </si>
  <si>
    <t>A</t>
  </si>
  <si>
    <t>たちいり　かよこ</t>
  </si>
  <si>
    <t>つむら　ますこ</t>
  </si>
  <si>
    <t>ひらやま　とよこ</t>
  </si>
  <si>
    <t>むらおか　よしこ</t>
  </si>
  <si>
    <t>変更4</t>
  </si>
  <si>
    <t>鷲見慶子</t>
  </si>
  <si>
    <t>わしみ　けいこ</t>
  </si>
  <si>
    <t>変更　←　竹内敏子</t>
  </si>
  <si>
    <t>変更　→　鷲見慶子</t>
  </si>
  <si>
    <t>酒井廣子</t>
  </si>
  <si>
    <t>板垣トキヱ</t>
  </si>
  <si>
    <t>立入霞代子</t>
  </si>
  <si>
    <t>変更　→　竹村　京</t>
  </si>
  <si>
    <t>たけうち　としこ</t>
  </si>
  <si>
    <t>のま　ゆうこ</t>
  </si>
  <si>
    <t>変更21</t>
  </si>
  <si>
    <t>竹内　　京</t>
  </si>
  <si>
    <t>たけうち　みさと</t>
  </si>
  <si>
    <t>変更　→　栗林武子</t>
  </si>
  <si>
    <t>変更　←　杵渕てる子</t>
  </si>
  <si>
    <t>栗林武子</t>
  </si>
  <si>
    <t>変更7</t>
  </si>
  <si>
    <t>○</t>
  </si>
  <si>
    <t>R</t>
  </si>
  <si>
    <t>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</si>
</sst>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05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otted"/>
      <right style="dotted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dotted"/>
    </border>
    <border>
      <left style="dotted"/>
      <right style="thick">
        <color indexed="10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38" fontId="0" fillId="0" borderId="11" xfId="58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 shrinkToFit="1"/>
    </xf>
    <xf numFmtId="57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 shrinkToFit="1"/>
    </xf>
    <xf numFmtId="0" fontId="7" fillId="0" borderId="16" xfId="0" applyFont="1" applyBorder="1" applyAlignment="1">
      <alignment wrapText="1" shrinkToFi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5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top" shrinkToFit="1"/>
    </xf>
    <xf numFmtId="0" fontId="7" fillId="0" borderId="20" xfId="0" applyFont="1" applyBorder="1" applyAlignment="1">
      <alignment horizontal="center" vertical="top" wrapText="1" shrinkToFit="1"/>
    </xf>
    <xf numFmtId="176" fontId="7" fillId="0" borderId="14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 shrinkToFit="1"/>
    </xf>
    <xf numFmtId="57" fontId="3" fillId="0" borderId="10" xfId="0" applyNumberFormat="1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shrinkToFit="1"/>
    </xf>
    <xf numFmtId="38" fontId="3" fillId="0" borderId="11" xfId="58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 shrinkToFit="1"/>
    </xf>
    <xf numFmtId="57" fontId="3" fillId="0" borderId="11" xfId="0" applyNumberFormat="1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7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8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7" fillId="37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8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37" borderId="0" xfId="0" applyFont="1" applyFill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1" xfId="0" applyFont="1" applyBorder="1" applyAlignment="1">
      <alignment horizontal="center" vertical="center" shrinkToFit="1"/>
    </xf>
    <xf numFmtId="57" fontId="9" fillId="0" borderId="11" xfId="0" applyNumberFormat="1" applyFont="1" applyBorder="1" applyAlignment="1">
      <alignment horizontal="left"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 shrinkToFit="1"/>
    </xf>
    <xf numFmtId="38" fontId="9" fillId="0" borderId="11" xfId="58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 shrinkToFit="1"/>
    </xf>
    <xf numFmtId="57" fontId="9" fillId="0" borderId="10" xfId="0" applyNumberFormat="1" applyFont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 shrinkToFit="1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36" borderId="10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0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shrinkToFit="1"/>
    </xf>
    <xf numFmtId="0" fontId="3" fillId="36" borderId="11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/>
    </xf>
    <xf numFmtId="0" fontId="4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shrinkToFit="1"/>
    </xf>
    <xf numFmtId="0" fontId="10" fillId="0" borderId="0" xfId="0" applyFont="1" applyFill="1" applyBorder="1" applyAlignment="1">
      <alignment horizontal="distributed" vertical="top" shrinkToFit="1"/>
    </xf>
    <xf numFmtId="0" fontId="10" fillId="0" borderId="0" xfId="0" applyFont="1" applyBorder="1" applyAlignment="1">
      <alignment horizontal="distributed" indent="1" shrinkToFi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indent="1"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distributed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distributed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distributed" shrinkToFit="1"/>
    </xf>
    <xf numFmtId="0" fontId="3" fillId="0" borderId="2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6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3" fillId="0" borderId="36" xfId="0" applyFont="1" applyFill="1" applyBorder="1" applyAlignment="1">
      <alignment horizontal="right" vertical="top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left" vertical="top"/>
    </xf>
    <xf numFmtId="0" fontId="3" fillId="0" borderId="41" xfId="0" applyFont="1" applyBorder="1" applyAlignment="1">
      <alignment horizontal="right"/>
    </xf>
    <xf numFmtId="0" fontId="3" fillId="0" borderId="4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5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0" fontId="3" fillId="0" borderId="36" xfId="0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3" fillId="0" borderId="41" xfId="0" applyFont="1" applyBorder="1" applyAlignment="1">
      <alignment horizontal="left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27" xfId="0" applyFont="1" applyBorder="1" applyAlignment="1">
      <alignment horizontal="right" vertical="top"/>
    </xf>
    <xf numFmtId="0" fontId="3" fillId="0" borderId="41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49" xfId="0" applyFon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38" xfId="0" applyFont="1" applyBorder="1" applyAlignment="1">
      <alignment horizontal="right" vertical="top"/>
    </xf>
    <xf numFmtId="0" fontId="3" fillId="0" borderId="30" xfId="0" applyFont="1" applyBorder="1" applyAlignment="1">
      <alignment horizontal="right" vertical="top"/>
    </xf>
    <xf numFmtId="0" fontId="3" fillId="0" borderId="52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2" xfId="0" applyFont="1" applyBorder="1" applyAlignment="1">
      <alignment horizontal="right"/>
    </xf>
    <xf numFmtId="0" fontId="3" fillId="0" borderId="5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55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56" xfId="0" applyFont="1" applyBorder="1" applyAlignment="1">
      <alignment horizontal="right"/>
    </xf>
    <xf numFmtId="0" fontId="8" fillId="0" borderId="3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27" xfId="0" applyFont="1" applyBorder="1" applyAlignment="1">
      <alignment horizontal="right" vertical="top"/>
    </xf>
    <xf numFmtId="0" fontId="8" fillId="0" borderId="43" xfId="0" applyFont="1" applyBorder="1" applyAlignment="1">
      <alignment horizontal="right" vertical="top"/>
    </xf>
    <xf numFmtId="0" fontId="8" fillId="0" borderId="34" xfId="0" applyFont="1" applyBorder="1" applyAlignment="1">
      <alignment horizontal="right" vertical="top"/>
    </xf>
    <xf numFmtId="0" fontId="8" fillId="0" borderId="47" xfId="0" applyFont="1" applyBorder="1" applyAlignment="1">
      <alignment horizontal="left"/>
    </xf>
    <xf numFmtId="0" fontId="8" fillId="0" borderId="33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54" xfId="0" applyFont="1" applyBorder="1" applyAlignment="1">
      <alignment horizontal="right" vertical="top"/>
    </xf>
    <xf numFmtId="0" fontId="8" fillId="0" borderId="48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8" fillId="0" borderId="29" xfId="0" applyFont="1" applyBorder="1" applyAlignment="1">
      <alignment horizontal="left" vertical="top"/>
    </xf>
    <xf numFmtId="0" fontId="3" fillId="0" borderId="39" xfId="0" applyFont="1" applyBorder="1" applyAlignment="1">
      <alignment horizontal="right" vertical="top"/>
    </xf>
    <xf numFmtId="0" fontId="3" fillId="0" borderId="26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8" fillId="0" borderId="36" xfId="0" applyFont="1" applyBorder="1" applyAlignment="1">
      <alignment horizontal="right" vertical="top"/>
    </xf>
    <xf numFmtId="0" fontId="3" fillId="35" borderId="57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5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distributed" vertical="center" indent="1" shrinkToFit="1"/>
    </xf>
    <xf numFmtId="0" fontId="3" fillId="0" borderId="20" xfId="0" applyFont="1" applyBorder="1" applyAlignment="1">
      <alignment horizontal="distributed" vertical="center" inden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4" borderId="57" xfId="0" applyFont="1" applyFill="1" applyBorder="1" applyAlignment="1">
      <alignment horizontal="left" vertical="center" shrinkToFit="1"/>
    </xf>
    <xf numFmtId="0" fontId="7" fillId="34" borderId="20" xfId="0" applyFont="1" applyFill="1" applyBorder="1" applyAlignment="1">
      <alignment horizontal="left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38" fontId="3" fillId="0" borderId="57" xfId="58" applyNumberFormat="1" applyFont="1" applyFill="1" applyBorder="1" applyAlignment="1">
      <alignment horizontal="center" vertical="center" shrinkToFit="1"/>
    </xf>
    <xf numFmtId="38" fontId="3" fillId="0" borderId="20" xfId="58" applyNumberFormat="1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36" borderId="57" xfId="0" applyFont="1" applyFill="1" applyBorder="1" applyAlignment="1">
      <alignment horizontal="center" vertical="center" wrapText="1" shrinkToFit="1"/>
    </xf>
    <xf numFmtId="0" fontId="7" fillId="36" borderId="20" xfId="0" applyFont="1" applyFill="1" applyBorder="1" applyAlignment="1">
      <alignment horizontal="center" vertical="center" wrapText="1" shrinkToFit="1"/>
    </xf>
    <xf numFmtId="0" fontId="3" fillId="34" borderId="57" xfId="0" applyFont="1" applyFill="1" applyBorder="1" applyAlignment="1" applyProtection="1">
      <alignment horizontal="center" vertical="center" shrinkToFit="1"/>
      <protection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0" fontId="7" fillId="35" borderId="57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180975</xdr:rowOff>
    </xdr:from>
    <xdr:to>
      <xdr:col>4</xdr:col>
      <xdr:colOff>1104900</xdr:colOff>
      <xdr:row>6</xdr:row>
      <xdr:rowOff>180975</xdr:rowOff>
    </xdr:to>
    <xdr:sp>
      <xdr:nvSpPr>
        <xdr:cNvPr id="1" name="直線コネクタ 7"/>
        <xdr:cNvSpPr>
          <a:spLocks/>
        </xdr:cNvSpPr>
      </xdr:nvSpPr>
      <xdr:spPr>
        <a:xfrm>
          <a:off x="2162175" y="2181225"/>
          <a:ext cx="1066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190500</xdr:rowOff>
    </xdr:from>
    <xdr:to>
      <xdr:col>25</xdr:col>
      <xdr:colOff>1095375</xdr:colOff>
      <xdr:row>6</xdr:row>
      <xdr:rowOff>190500</xdr:rowOff>
    </xdr:to>
    <xdr:sp>
      <xdr:nvSpPr>
        <xdr:cNvPr id="2" name="直線コネクタ 8"/>
        <xdr:cNvSpPr>
          <a:spLocks/>
        </xdr:cNvSpPr>
      </xdr:nvSpPr>
      <xdr:spPr>
        <a:xfrm>
          <a:off x="8524875" y="2190750"/>
          <a:ext cx="1076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12</xdr:row>
      <xdr:rowOff>180975</xdr:rowOff>
    </xdr:from>
    <xdr:to>
      <xdr:col>2</xdr:col>
      <xdr:colOff>1066800</xdr:colOff>
      <xdr:row>12</xdr:row>
      <xdr:rowOff>180975</xdr:rowOff>
    </xdr:to>
    <xdr:sp>
      <xdr:nvSpPr>
        <xdr:cNvPr id="3" name="直線コネクタ 9"/>
        <xdr:cNvSpPr>
          <a:spLocks/>
        </xdr:cNvSpPr>
      </xdr:nvSpPr>
      <xdr:spPr>
        <a:xfrm>
          <a:off x="571500" y="4181475"/>
          <a:ext cx="1095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9"/>
  <sheetViews>
    <sheetView view="pageBreakPreview" zoomScale="60" zoomScaleNormal="70" workbookViewId="0" topLeftCell="A1">
      <pane xSplit="9" ySplit="2" topLeftCell="Y39" activePane="bottomRight" state="frozen"/>
      <selection pane="topLeft" activeCell="A1" sqref="A1"/>
      <selection pane="topRight" activeCell="J1" sqref="J1"/>
      <selection pane="bottomLeft" activeCell="A3" sqref="A3"/>
      <selection pane="bottomRight" activeCell="D43" sqref="D43"/>
    </sheetView>
  </sheetViews>
  <sheetFormatPr defaultColWidth="13.625" defaultRowHeight="18.75" customHeight="1"/>
  <cols>
    <col min="1" max="1" width="6.625" style="123" bestFit="1" customWidth="1"/>
    <col min="2" max="2" width="7.875" style="123" bestFit="1" customWidth="1"/>
    <col min="3" max="3" width="8.625" style="123" bestFit="1" customWidth="1"/>
    <col min="4" max="4" width="12.25390625" style="123" bestFit="1" customWidth="1"/>
    <col min="5" max="5" width="17.375" style="124" bestFit="1" customWidth="1"/>
    <col min="6" max="6" width="6.625" style="125" bestFit="1" customWidth="1"/>
    <col min="7" max="7" width="8.625" style="125" bestFit="1" customWidth="1"/>
    <col min="8" max="8" width="18.50390625" style="126" bestFit="1" customWidth="1"/>
    <col min="9" max="9" width="21.125" style="127" bestFit="1" customWidth="1"/>
    <col min="10" max="10" width="10.75390625" style="125" bestFit="1" customWidth="1"/>
    <col min="11" max="11" width="7.875" style="128" bestFit="1" customWidth="1"/>
    <col min="12" max="12" width="13.00390625" style="123" bestFit="1" customWidth="1"/>
    <col min="13" max="13" width="11.125" style="129" bestFit="1" customWidth="1"/>
    <col min="14" max="14" width="16.625" style="130" bestFit="1" customWidth="1"/>
    <col min="15" max="15" width="13.00390625" style="125" bestFit="1" customWidth="1"/>
    <col min="16" max="19" width="13.25390625" style="131" bestFit="1" customWidth="1"/>
    <col min="20" max="21" width="11.125" style="125" bestFit="1" customWidth="1"/>
    <col min="22" max="22" width="16.00390625" style="125" bestFit="1" customWidth="1"/>
    <col min="23" max="23" width="13.25390625" style="125" bestFit="1" customWidth="1"/>
    <col min="24" max="24" width="13.00390625" style="132" bestFit="1" customWidth="1"/>
    <col min="25" max="25" width="10.75390625" style="133" bestFit="1" customWidth="1"/>
    <col min="26" max="26" width="13.50390625" style="123" bestFit="1" customWidth="1"/>
    <col min="27" max="27" width="9.875" style="134" bestFit="1" customWidth="1"/>
    <col min="28" max="28" width="13.50390625" style="123" bestFit="1" customWidth="1"/>
    <col min="29" max="29" width="23.50390625" style="181" bestFit="1" customWidth="1"/>
    <col min="30" max="32" width="12.25390625" style="123" bestFit="1" customWidth="1"/>
    <col min="33" max="16384" width="13.625" style="102" customWidth="1"/>
  </cols>
  <sheetData>
    <row r="1" spans="1:32" s="36" customFormat="1" ht="22.5" customHeight="1">
      <c r="A1" s="347" t="s">
        <v>20</v>
      </c>
      <c r="B1" s="349" t="s">
        <v>6</v>
      </c>
      <c r="C1" s="349" t="s">
        <v>7</v>
      </c>
      <c r="D1" s="349" t="s">
        <v>8</v>
      </c>
      <c r="E1" s="351" t="s">
        <v>21</v>
      </c>
      <c r="F1" s="335" t="s">
        <v>9</v>
      </c>
      <c r="G1" s="335" t="s">
        <v>10</v>
      </c>
      <c r="H1" s="339" t="s">
        <v>11</v>
      </c>
      <c r="I1" s="341" t="s">
        <v>12</v>
      </c>
      <c r="J1" s="343" t="s">
        <v>13</v>
      </c>
      <c r="K1" s="361" t="s">
        <v>22</v>
      </c>
      <c r="L1" s="341" t="s">
        <v>14</v>
      </c>
      <c r="M1" s="341" t="s">
        <v>23</v>
      </c>
      <c r="N1" s="353" t="s">
        <v>24</v>
      </c>
      <c r="O1" s="355" t="s">
        <v>25</v>
      </c>
      <c r="P1" s="363" t="s">
        <v>26</v>
      </c>
      <c r="Q1" s="363"/>
      <c r="R1" s="363"/>
      <c r="S1" s="363"/>
      <c r="T1" s="364" t="s">
        <v>15</v>
      </c>
      <c r="U1" s="364"/>
      <c r="V1" s="364"/>
      <c r="W1" s="364"/>
      <c r="X1" s="337" t="s">
        <v>177</v>
      </c>
      <c r="Y1" s="349" t="s">
        <v>27</v>
      </c>
      <c r="Z1" s="33" t="s">
        <v>178</v>
      </c>
      <c r="AA1" s="359" t="s">
        <v>28</v>
      </c>
      <c r="AB1" s="34" t="s">
        <v>178</v>
      </c>
      <c r="AC1" s="357" t="s">
        <v>29</v>
      </c>
      <c r="AD1" s="345" t="s">
        <v>30</v>
      </c>
      <c r="AE1" s="345"/>
      <c r="AF1" s="346"/>
    </row>
    <row r="2" spans="1:32" s="36" customFormat="1" ht="22.5" customHeight="1">
      <c r="A2" s="348"/>
      <c r="B2" s="350"/>
      <c r="C2" s="350"/>
      <c r="D2" s="350"/>
      <c r="E2" s="352"/>
      <c r="F2" s="336"/>
      <c r="G2" s="336"/>
      <c r="H2" s="340"/>
      <c r="I2" s="342"/>
      <c r="J2" s="344"/>
      <c r="K2" s="362"/>
      <c r="L2" s="342"/>
      <c r="M2" s="342"/>
      <c r="N2" s="354"/>
      <c r="O2" s="356"/>
      <c r="P2" s="37" t="s">
        <v>31</v>
      </c>
      <c r="Q2" s="37" t="s">
        <v>32</v>
      </c>
      <c r="R2" s="37" t="s">
        <v>33</v>
      </c>
      <c r="S2" s="37" t="s">
        <v>34</v>
      </c>
      <c r="T2" s="38" t="s">
        <v>16</v>
      </c>
      <c r="U2" s="38" t="s">
        <v>17</v>
      </c>
      <c r="V2" s="38" t="s">
        <v>18</v>
      </c>
      <c r="W2" s="39" t="s">
        <v>19</v>
      </c>
      <c r="X2" s="338"/>
      <c r="Y2" s="350"/>
      <c r="Z2" s="40" t="s">
        <v>179</v>
      </c>
      <c r="AA2" s="360"/>
      <c r="AB2" s="41" t="s">
        <v>180</v>
      </c>
      <c r="AC2" s="358"/>
      <c r="AD2" s="42">
        <v>40760</v>
      </c>
      <c r="AE2" s="43">
        <v>40761</v>
      </c>
      <c r="AF2" s="44">
        <v>40762</v>
      </c>
    </row>
    <row r="3" spans="1:32" s="36" customFormat="1" ht="22.5" customHeight="1">
      <c r="A3" s="45">
        <v>1327</v>
      </c>
      <c r="B3" s="45" t="s">
        <v>181</v>
      </c>
      <c r="C3" s="45">
        <v>1</v>
      </c>
      <c r="D3" s="45" t="s">
        <v>182</v>
      </c>
      <c r="E3" s="46" t="str">
        <f aca="true" t="shared" si="0" ref="E3:E34">B3&amp;"-"&amp;C3&amp;"-"&amp;D3</f>
        <v>さくら-1-A</v>
      </c>
      <c r="F3" s="47" t="s">
        <v>183</v>
      </c>
      <c r="G3" s="47"/>
      <c r="H3" s="48" t="s">
        <v>90</v>
      </c>
      <c r="I3" s="49" t="s">
        <v>214</v>
      </c>
      <c r="J3" s="50">
        <v>12851</v>
      </c>
      <c r="K3" s="51" t="str">
        <f aca="true" t="shared" si="1" ref="K3:K34">IF(J3="","",DATEDIF(J3,"2011/4/1","y")&amp;"歳")</f>
        <v>76歳</v>
      </c>
      <c r="L3" s="49" t="s">
        <v>84</v>
      </c>
      <c r="M3" s="49" t="str">
        <f aca="true" t="shared" si="2" ref="M3:M34">IF(K3="60歳","還暦",IF(K3="70歳","古希",IF(K3="77歳","喜寿",IF(K3&gt;="80歳","長寿",""))))&amp;IF(W3="優勝",V3&amp;W3,"")</f>
        <v>さくら優勝</v>
      </c>
      <c r="N3" s="52" t="str">
        <f aca="true" t="shared" si="3" ref="N3:N34">L3&amp;":"&amp;M3</f>
        <v>愛知:さくら優勝</v>
      </c>
      <c r="O3" s="53">
        <v>23</v>
      </c>
      <c r="P3" s="54">
        <f aca="true" t="shared" si="4" ref="P3:P34">IF(K3&gt;="80歳","○","")</f>
      </c>
      <c r="Q3" s="54">
        <f aca="true" t="shared" si="5" ref="Q3:Q43">IF(K3="77歳","○","")</f>
      </c>
      <c r="R3" s="54">
        <f aca="true" t="shared" si="6" ref="R3:R34">IF(K3="70歳","○","")</f>
      </c>
      <c r="S3" s="54"/>
      <c r="T3" s="55"/>
      <c r="U3" s="56" t="s">
        <v>183</v>
      </c>
      <c r="V3" s="55" t="s">
        <v>181</v>
      </c>
      <c r="W3" s="57" t="s">
        <v>88</v>
      </c>
      <c r="X3" s="58" t="s">
        <v>185</v>
      </c>
      <c r="Y3" s="59" t="s">
        <v>41</v>
      </c>
      <c r="Z3" s="60" t="s">
        <v>258</v>
      </c>
      <c r="AA3" s="61" t="s">
        <v>183</v>
      </c>
      <c r="AB3" s="60"/>
      <c r="AC3" s="60"/>
      <c r="AD3" s="35"/>
      <c r="AE3" s="45"/>
      <c r="AF3" s="45"/>
    </row>
    <row r="4" spans="1:32" s="36" customFormat="1" ht="22.5" customHeight="1">
      <c r="A4" s="45">
        <v>1359</v>
      </c>
      <c r="B4" s="45" t="s">
        <v>181</v>
      </c>
      <c r="C4" s="45">
        <v>1</v>
      </c>
      <c r="D4" s="45" t="s">
        <v>187</v>
      </c>
      <c r="E4" s="46" t="str">
        <f t="shared" si="0"/>
        <v>さくら-1-B</v>
      </c>
      <c r="F4" s="47" t="s">
        <v>183</v>
      </c>
      <c r="G4" s="62"/>
      <c r="H4" s="63" t="s">
        <v>85</v>
      </c>
      <c r="I4" s="49" t="s">
        <v>213</v>
      </c>
      <c r="J4" s="50">
        <v>12860</v>
      </c>
      <c r="K4" s="51" t="str">
        <f t="shared" si="1"/>
        <v>76歳</v>
      </c>
      <c r="L4" s="64" t="s">
        <v>84</v>
      </c>
      <c r="M4" s="49" t="str">
        <f t="shared" si="2"/>
        <v>さくら優勝</v>
      </c>
      <c r="N4" s="52" t="str">
        <f t="shared" si="3"/>
        <v>愛知:さくら優勝</v>
      </c>
      <c r="O4" s="53">
        <v>23</v>
      </c>
      <c r="P4" s="54">
        <f t="shared" si="4"/>
      </c>
      <c r="Q4" s="54">
        <f t="shared" si="5"/>
      </c>
      <c r="R4" s="54">
        <f t="shared" si="6"/>
      </c>
      <c r="S4" s="54"/>
      <c r="T4" s="56"/>
      <c r="U4" s="56" t="s">
        <v>183</v>
      </c>
      <c r="V4" s="56" t="s">
        <v>181</v>
      </c>
      <c r="W4" s="65" t="s">
        <v>88</v>
      </c>
      <c r="X4" s="58" t="s">
        <v>185</v>
      </c>
      <c r="Y4" s="66" t="s">
        <v>41</v>
      </c>
      <c r="Z4" s="60" t="s">
        <v>258</v>
      </c>
      <c r="AA4" s="61" t="s">
        <v>5</v>
      </c>
      <c r="AB4" s="45"/>
      <c r="AC4" s="60"/>
      <c r="AD4" s="35"/>
      <c r="AE4" s="45"/>
      <c r="AF4" s="45"/>
    </row>
    <row r="5" spans="1:32" s="36" customFormat="1" ht="22.5" customHeight="1">
      <c r="A5" s="45">
        <v>1328</v>
      </c>
      <c r="B5" s="182" t="s">
        <v>181</v>
      </c>
      <c r="C5" s="182">
        <v>2</v>
      </c>
      <c r="D5" s="182" t="s">
        <v>182</v>
      </c>
      <c r="E5" s="183" t="str">
        <f t="shared" si="0"/>
        <v>さくら-2-A</v>
      </c>
      <c r="F5" s="185" t="s">
        <v>183</v>
      </c>
      <c r="G5" s="185"/>
      <c r="H5" s="187" t="s">
        <v>57</v>
      </c>
      <c r="I5" s="189" t="s">
        <v>194</v>
      </c>
      <c r="J5" s="190">
        <v>13051</v>
      </c>
      <c r="K5" s="84" t="str">
        <f t="shared" si="1"/>
        <v>75歳</v>
      </c>
      <c r="L5" s="189" t="s">
        <v>55</v>
      </c>
      <c r="M5" s="189">
        <f t="shared" si="2"/>
      </c>
      <c r="N5" s="191" t="str">
        <f t="shared" si="3"/>
        <v>埼玉:</v>
      </c>
      <c r="O5" s="53">
        <v>11</v>
      </c>
      <c r="P5" s="186">
        <f t="shared" si="4"/>
      </c>
      <c r="Q5" s="186">
        <f t="shared" si="5"/>
      </c>
      <c r="R5" s="186">
        <f t="shared" si="6"/>
      </c>
      <c r="S5" s="186"/>
      <c r="T5" s="192" t="s">
        <v>183</v>
      </c>
      <c r="U5" s="194"/>
      <c r="V5" s="192"/>
      <c r="W5" s="196"/>
      <c r="X5" s="135"/>
      <c r="Y5" s="201" t="s">
        <v>41</v>
      </c>
      <c r="Z5" s="60"/>
      <c r="AA5" s="204"/>
      <c r="AB5" s="189"/>
      <c r="AC5" s="189" t="s">
        <v>56</v>
      </c>
      <c r="AD5" s="35"/>
      <c r="AE5" s="45"/>
      <c r="AF5" s="45"/>
    </row>
    <row r="6" spans="1:32" s="36" customFormat="1" ht="22.5" customHeight="1">
      <c r="A6" s="45">
        <v>1352</v>
      </c>
      <c r="B6" s="182" t="s">
        <v>181</v>
      </c>
      <c r="C6" s="182">
        <v>2</v>
      </c>
      <c r="D6" s="182" t="s">
        <v>187</v>
      </c>
      <c r="E6" s="183" t="str">
        <f t="shared" si="0"/>
        <v>さくら-2-B</v>
      </c>
      <c r="F6" s="185" t="s">
        <v>183</v>
      </c>
      <c r="G6" s="186"/>
      <c r="H6" s="188" t="s">
        <v>54</v>
      </c>
      <c r="I6" s="189" t="s">
        <v>193</v>
      </c>
      <c r="J6" s="190">
        <v>12393</v>
      </c>
      <c r="K6" s="84" t="str">
        <f t="shared" si="1"/>
        <v>77歳</v>
      </c>
      <c r="L6" s="182" t="s">
        <v>55</v>
      </c>
      <c r="M6" s="189" t="str">
        <f t="shared" si="2"/>
        <v>喜寿</v>
      </c>
      <c r="N6" s="191" t="str">
        <f t="shared" si="3"/>
        <v>埼玉:喜寿</v>
      </c>
      <c r="O6" s="53">
        <v>11</v>
      </c>
      <c r="P6" s="186">
        <f t="shared" si="4"/>
      </c>
      <c r="Q6" s="186" t="str">
        <f t="shared" si="5"/>
        <v>○</v>
      </c>
      <c r="R6" s="186">
        <f t="shared" si="6"/>
      </c>
      <c r="S6" s="186"/>
      <c r="T6" s="194" t="s">
        <v>183</v>
      </c>
      <c r="U6" s="194"/>
      <c r="V6" s="194"/>
      <c r="W6" s="198"/>
      <c r="X6" s="135"/>
      <c r="Y6" s="203" t="s">
        <v>41</v>
      </c>
      <c r="Z6" s="60"/>
      <c r="AA6" s="204"/>
      <c r="AB6" s="182"/>
      <c r="AC6" s="189" t="s">
        <v>56</v>
      </c>
      <c r="AD6" s="35"/>
      <c r="AE6" s="45"/>
      <c r="AF6" s="45"/>
    </row>
    <row r="7" spans="1:32" s="174" customFormat="1" ht="22.5" customHeight="1">
      <c r="A7" s="64">
        <v>1305</v>
      </c>
      <c r="B7" s="45" t="s">
        <v>35</v>
      </c>
      <c r="C7" s="45">
        <v>3</v>
      </c>
      <c r="D7" s="45" t="s">
        <v>36</v>
      </c>
      <c r="E7" s="46" t="str">
        <f t="shared" si="0"/>
        <v>さくら-3-A</v>
      </c>
      <c r="F7" s="47" t="s">
        <v>37</v>
      </c>
      <c r="G7" s="47"/>
      <c r="H7" s="48" t="s">
        <v>118</v>
      </c>
      <c r="I7" s="49" t="s">
        <v>119</v>
      </c>
      <c r="J7" s="50">
        <v>12785</v>
      </c>
      <c r="K7" s="51" t="str">
        <f t="shared" si="1"/>
        <v>76歳</v>
      </c>
      <c r="L7" s="49" t="s">
        <v>107</v>
      </c>
      <c r="M7" s="49">
        <f t="shared" si="2"/>
      </c>
      <c r="N7" s="52" t="str">
        <f t="shared" si="3"/>
        <v>大阪:</v>
      </c>
      <c r="O7" s="53">
        <v>27</v>
      </c>
      <c r="P7" s="54">
        <f t="shared" si="4"/>
      </c>
      <c r="Q7" s="54">
        <f t="shared" si="5"/>
      </c>
      <c r="R7" s="54">
        <f t="shared" si="6"/>
      </c>
      <c r="S7" s="54"/>
      <c r="T7" s="55"/>
      <c r="U7" s="56" t="s">
        <v>37</v>
      </c>
      <c r="V7" s="55"/>
      <c r="W7" s="57"/>
      <c r="X7" s="58" t="s">
        <v>176</v>
      </c>
      <c r="Y7" s="59" t="s">
        <v>41</v>
      </c>
      <c r="Z7" s="60" t="s">
        <v>258</v>
      </c>
      <c r="AA7" s="61"/>
      <c r="AB7" s="60"/>
      <c r="AC7" s="60"/>
      <c r="AD7" s="173"/>
      <c r="AE7" s="64"/>
      <c r="AF7" s="64"/>
    </row>
    <row r="8" spans="1:32" s="36" customFormat="1" ht="22.5" customHeight="1">
      <c r="A8" s="67">
        <v>1351</v>
      </c>
      <c r="B8" s="67" t="s">
        <v>230</v>
      </c>
      <c r="C8" s="67">
        <v>3</v>
      </c>
      <c r="D8" s="67" t="s">
        <v>231</v>
      </c>
      <c r="E8" s="68" t="str">
        <f t="shared" si="0"/>
        <v>さくら-3-B</v>
      </c>
      <c r="F8" s="69" t="s">
        <v>232</v>
      </c>
      <c r="G8" s="87"/>
      <c r="H8" s="88" t="s">
        <v>106</v>
      </c>
      <c r="I8" s="71" t="s">
        <v>234</v>
      </c>
      <c r="J8" s="72">
        <v>12154</v>
      </c>
      <c r="K8" s="51" t="str">
        <f t="shared" si="1"/>
        <v>77歳</v>
      </c>
      <c r="L8" s="89" t="s">
        <v>107</v>
      </c>
      <c r="M8" s="71" t="str">
        <f t="shared" si="2"/>
        <v>喜寿</v>
      </c>
      <c r="N8" s="73" t="str">
        <f t="shared" si="3"/>
        <v>大阪:喜寿</v>
      </c>
      <c r="O8" s="53">
        <v>27</v>
      </c>
      <c r="P8" s="74">
        <f t="shared" si="4"/>
      </c>
      <c r="Q8" s="74" t="str">
        <f t="shared" si="5"/>
        <v>○</v>
      </c>
      <c r="R8" s="74">
        <f t="shared" si="6"/>
      </c>
      <c r="S8" s="74"/>
      <c r="T8" s="76"/>
      <c r="U8" s="76" t="s">
        <v>232</v>
      </c>
      <c r="V8" s="76"/>
      <c r="W8" s="90"/>
      <c r="X8" s="58" t="s">
        <v>229</v>
      </c>
      <c r="Y8" s="91" t="s">
        <v>41</v>
      </c>
      <c r="Z8" s="60" t="s">
        <v>258</v>
      </c>
      <c r="AA8" s="80"/>
      <c r="AB8" s="67"/>
      <c r="AC8" s="175"/>
      <c r="AD8" s="82"/>
      <c r="AE8" s="67"/>
      <c r="AF8" s="81"/>
    </row>
    <row r="9" spans="1:32" s="36" customFormat="1" ht="22.5" customHeight="1">
      <c r="A9" s="83">
        <v>1296</v>
      </c>
      <c r="B9" s="67" t="s">
        <v>181</v>
      </c>
      <c r="C9" s="67">
        <v>4</v>
      </c>
      <c r="D9" s="67" t="s">
        <v>182</v>
      </c>
      <c r="E9" s="68" t="str">
        <f t="shared" si="0"/>
        <v>さくら-4-A</v>
      </c>
      <c r="F9" s="69" t="s">
        <v>183</v>
      </c>
      <c r="G9" s="69"/>
      <c r="H9" s="70" t="s">
        <v>70</v>
      </c>
      <c r="I9" s="71" t="s">
        <v>202</v>
      </c>
      <c r="J9" s="72">
        <v>12688</v>
      </c>
      <c r="K9" s="51" t="str">
        <f t="shared" si="1"/>
        <v>76歳</v>
      </c>
      <c r="L9" s="71" t="s">
        <v>69</v>
      </c>
      <c r="M9" s="71">
        <f t="shared" si="2"/>
      </c>
      <c r="N9" s="73" t="str">
        <f t="shared" si="3"/>
        <v>神奈川:</v>
      </c>
      <c r="O9" s="53">
        <v>14</v>
      </c>
      <c r="P9" s="74">
        <f t="shared" si="4"/>
      </c>
      <c r="Q9" s="74">
        <f t="shared" si="5"/>
      </c>
      <c r="R9" s="74">
        <f t="shared" si="6"/>
      </c>
      <c r="S9" s="74"/>
      <c r="T9" s="75"/>
      <c r="U9" s="76" t="s">
        <v>183</v>
      </c>
      <c r="V9" s="75" t="s">
        <v>181</v>
      </c>
      <c r="W9" s="77"/>
      <c r="X9" s="58" t="s">
        <v>185</v>
      </c>
      <c r="Y9" s="78" t="s">
        <v>41</v>
      </c>
      <c r="Z9" s="60" t="s">
        <v>258</v>
      </c>
      <c r="AA9" s="80"/>
      <c r="AB9" s="79"/>
      <c r="AC9" s="175"/>
      <c r="AD9" s="86"/>
      <c r="AE9" s="83"/>
      <c r="AF9" s="85"/>
    </row>
    <row r="10" spans="1:32" s="36" customFormat="1" ht="22.5" customHeight="1">
      <c r="A10" s="83">
        <v>1295</v>
      </c>
      <c r="B10" s="67" t="s">
        <v>181</v>
      </c>
      <c r="C10" s="67" t="s">
        <v>240</v>
      </c>
      <c r="D10" s="67" t="s">
        <v>187</v>
      </c>
      <c r="E10" s="68" t="str">
        <f t="shared" si="0"/>
        <v>さくら-変更4-B</v>
      </c>
      <c r="F10" s="69" t="s">
        <v>183</v>
      </c>
      <c r="G10" s="87"/>
      <c r="H10" s="88" t="s">
        <v>241</v>
      </c>
      <c r="I10" s="71" t="s">
        <v>242</v>
      </c>
      <c r="J10" s="72">
        <v>11924</v>
      </c>
      <c r="K10" s="51" t="str">
        <f t="shared" si="1"/>
        <v>78歳</v>
      </c>
      <c r="L10" s="89" t="s">
        <v>77</v>
      </c>
      <c r="M10" s="71">
        <f t="shared" si="2"/>
      </c>
      <c r="N10" s="73" t="str">
        <f t="shared" si="3"/>
        <v>静岡:</v>
      </c>
      <c r="O10" s="53">
        <v>14</v>
      </c>
      <c r="P10" s="74">
        <f t="shared" si="4"/>
      </c>
      <c r="Q10" s="74">
        <f t="shared" si="5"/>
      </c>
      <c r="R10" s="74">
        <f t="shared" si="6"/>
      </c>
      <c r="S10" s="74"/>
      <c r="T10" s="76" t="s">
        <v>183</v>
      </c>
      <c r="U10" s="76"/>
      <c r="V10" s="76"/>
      <c r="W10" s="90"/>
      <c r="X10" s="58" t="s">
        <v>185</v>
      </c>
      <c r="Y10" s="91" t="s">
        <v>41</v>
      </c>
      <c r="Z10" s="60" t="s">
        <v>258</v>
      </c>
      <c r="AA10" s="80"/>
      <c r="AB10" s="67"/>
      <c r="AC10" s="175" t="s">
        <v>243</v>
      </c>
      <c r="AD10" s="86"/>
      <c r="AE10" s="83"/>
      <c r="AF10" s="85"/>
    </row>
    <row r="11" spans="1:32" s="36" customFormat="1" ht="22.5" customHeight="1">
      <c r="A11" s="67">
        <v>1316</v>
      </c>
      <c r="B11" s="67" t="s">
        <v>35</v>
      </c>
      <c r="C11" s="67">
        <v>5</v>
      </c>
      <c r="D11" s="67" t="s">
        <v>36</v>
      </c>
      <c r="E11" s="68" t="str">
        <f t="shared" si="0"/>
        <v>さくら-5-A</v>
      </c>
      <c r="F11" s="69"/>
      <c r="G11" s="69" t="s">
        <v>37</v>
      </c>
      <c r="H11" s="70" t="s">
        <v>169</v>
      </c>
      <c r="I11" s="71" t="s">
        <v>170</v>
      </c>
      <c r="J11" s="72">
        <v>11595</v>
      </c>
      <c r="K11" s="51" t="str">
        <f t="shared" si="1"/>
        <v>79歳</v>
      </c>
      <c r="L11" s="71" t="s">
        <v>171</v>
      </c>
      <c r="M11" s="71">
        <f t="shared" si="2"/>
      </c>
      <c r="N11" s="73" t="str">
        <f t="shared" si="3"/>
        <v>熊本:</v>
      </c>
      <c r="O11" s="53">
        <v>43</v>
      </c>
      <c r="P11" s="74">
        <f t="shared" si="4"/>
      </c>
      <c r="Q11" s="74">
        <f t="shared" si="5"/>
      </c>
      <c r="R11" s="74">
        <f t="shared" si="6"/>
      </c>
      <c r="S11" s="74"/>
      <c r="T11" s="75" t="s">
        <v>37</v>
      </c>
      <c r="U11" s="76"/>
      <c r="V11" s="75"/>
      <c r="W11" s="77"/>
      <c r="X11" s="58" t="s">
        <v>176</v>
      </c>
      <c r="Y11" s="78" t="s">
        <v>41</v>
      </c>
      <c r="Z11" s="60" t="s">
        <v>258</v>
      </c>
      <c r="AA11" s="80"/>
      <c r="AB11" s="79"/>
      <c r="AC11" s="175"/>
      <c r="AD11" s="82"/>
      <c r="AE11" s="67"/>
      <c r="AF11" s="81"/>
    </row>
    <row r="12" spans="1:32" s="36" customFormat="1" ht="22.5" customHeight="1">
      <c r="A12" s="67">
        <v>1315</v>
      </c>
      <c r="B12" s="67" t="s">
        <v>35</v>
      </c>
      <c r="C12" s="67">
        <v>5</v>
      </c>
      <c r="D12" s="67" t="s">
        <v>46</v>
      </c>
      <c r="E12" s="68" t="str">
        <f t="shared" si="0"/>
        <v>さくら-5-B</v>
      </c>
      <c r="F12" s="69" t="s">
        <v>37</v>
      </c>
      <c r="G12" s="87"/>
      <c r="H12" s="88" t="s">
        <v>125</v>
      </c>
      <c r="I12" s="71" t="s">
        <v>126</v>
      </c>
      <c r="J12" s="72">
        <v>11744</v>
      </c>
      <c r="K12" s="51" t="str">
        <f t="shared" si="1"/>
        <v>79歳</v>
      </c>
      <c r="L12" s="89" t="s">
        <v>124</v>
      </c>
      <c r="M12" s="71">
        <f t="shared" si="2"/>
      </c>
      <c r="N12" s="73" t="str">
        <f t="shared" si="3"/>
        <v>兵庫:</v>
      </c>
      <c r="O12" s="53">
        <v>28</v>
      </c>
      <c r="P12" s="74">
        <f t="shared" si="4"/>
      </c>
      <c r="Q12" s="74">
        <f t="shared" si="5"/>
      </c>
      <c r="R12" s="74">
        <f t="shared" si="6"/>
      </c>
      <c r="S12" s="74"/>
      <c r="T12" s="76" t="s">
        <v>37</v>
      </c>
      <c r="U12" s="76"/>
      <c r="V12" s="76"/>
      <c r="W12" s="90"/>
      <c r="X12" s="58" t="s">
        <v>176</v>
      </c>
      <c r="Y12" s="91" t="s">
        <v>41</v>
      </c>
      <c r="Z12" s="60" t="s">
        <v>258</v>
      </c>
      <c r="AA12" s="80"/>
      <c r="AB12" s="67"/>
      <c r="AC12" s="175"/>
      <c r="AD12" s="82"/>
      <c r="AE12" s="67"/>
      <c r="AF12" s="81"/>
    </row>
    <row r="13" spans="1:32" s="36" customFormat="1" ht="22.5" customHeight="1">
      <c r="A13" s="67">
        <v>1306</v>
      </c>
      <c r="B13" s="67" t="s">
        <v>35</v>
      </c>
      <c r="C13" s="67">
        <v>6</v>
      </c>
      <c r="D13" s="67" t="s">
        <v>36</v>
      </c>
      <c r="E13" s="68" t="str">
        <f t="shared" si="0"/>
        <v>さくら-6-A</v>
      </c>
      <c r="F13" s="69" t="s">
        <v>37</v>
      </c>
      <c r="G13" s="69"/>
      <c r="H13" s="70" t="s">
        <v>146</v>
      </c>
      <c r="I13" s="71" t="s">
        <v>147</v>
      </c>
      <c r="J13" s="72">
        <v>12766</v>
      </c>
      <c r="K13" s="51" t="str">
        <f t="shared" si="1"/>
        <v>76歳</v>
      </c>
      <c r="L13" s="71" t="s">
        <v>138</v>
      </c>
      <c r="M13" s="71">
        <f t="shared" si="2"/>
      </c>
      <c r="N13" s="73" t="str">
        <f t="shared" si="3"/>
        <v>島根:</v>
      </c>
      <c r="O13" s="53">
        <v>32</v>
      </c>
      <c r="P13" s="74">
        <f t="shared" si="4"/>
      </c>
      <c r="Q13" s="74">
        <f t="shared" si="5"/>
      </c>
      <c r="R13" s="74">
        <f t="shared" si="6"/>
      </c>
      <c r="S13" s="74"/>
      <c r="T13" s="75" t="s">
        <v>37</v>
      </c>
      <c r="U13" s="76"/>
      <c r="V13" s="75"/>
      <c r="W13" s="77"/>
      <c r="X13" s="58" t="s">
        <v>176</v>
      </c>
      <c r="Y13" s="78" t="s">
        <v>41</v>
      </c>
      <c r="Z13" s="79" t="s">
        <v>139</v>
      </c>
      <c r="AA13" s="80" t="s">
        <v>5</v>
      </c>
      <c r="AB13" s="79" t="s">
        <v>139</v>
      </c>
      <c r="AC13" s="175"/>
      <c r="AD13" s="82"/>
      <c r="AE13" s="67"/>
      <c r="AF13" s="81"/>
    </row>
    <row r="14" spans="1:32" s="36" customFormat="1" ht="22.5" customHeight="1">
      <c r="A14" s="67">
        <v>1334</v>
      </c>
      <c r="B14" s="67" t="s">
        <v>35</v>
      </c>
      <c r="C14" s="67">
        <v>6</v>
      </c>
      <c r="D14" s="67" t="s">
        <v>46</v>
      </c>
      <c r="E14" s="68" t="str">
        <f t="shared" si="0"/>
        <v>さくら-6-B</v>
      </c>
      <c r="F14" s="69" t="s">
        <v>37</v>
      </c>
      <c r="G14" s="87"/>
      <c r="H14" s="88" t="s">
        <v>140</v>
      </c>
      <c r="I14" s="71" t="s">
        <v>141</v>
      </c>
      <c r="J14" s="72">
        <v>12853</v>
      </c>
      <c r="K14" s="51" t="str">
        <f t="shared" si="1"/>
        <v>76歳</v>
      </c>
      <c r="L14" s="89" t="s">
        <v>138</v>
      </c>
      <c r="M14" s="71">
        <f t="shared" si="2"/>
      </c>
      <c r="N14" s="73" t="str">
        <f t="shared" si="3"/>
        <v>島根:</v>
      </c>
      <c r="O14" s="53">
        <v>32</v>
      </c>
      <c r="P14" s="74">
        <f t="shared" si="4"/>
      </c>
      <c r="Q14" s="74">
        <f t="shared" si="5"/>
      </c>
      <c r="R14" s="74">
        <f t="shared" si="6"/>
      </c>
      <c r="S14" s="74"/>
      <c r="T14" s="76" t="s">
        <v>37</v>
      </c>
      <c r="U14" s="76"/>
      <c r="V14" s="76"/>
      <c r="W14" s="90"/>
      <c r="X14" s="58" t="s">
        <v>176</v>
      </c>
      <c r="Y14" s="91" t="s">
        <v>41</v>
      </c>
      <c r="Z14" s="67" t="s">
        <v>139</v>
      </c>
      <c r="AA14" s="80" t="s">
        <v>5</v>
      </c>
      <c r="AB14" s="67" t="s">
        <v>139</v>
      </c>
      <c r="AC14" s="175"/>
      <c r="AD14" s="82"/>
      <c r="AE14" s="67"/>
      <c r="AF14" s="81"/>
    </row>
    <row r="15" spans="1:32" s="36" customFormat="1" ht="22.5" customHeight="1">
      <c r="A15" s="67">
        <v>1319</v>
      </c>
      <c r="B15" s="89" t="s">
        <v>216</v>
      </c>
      <c r="C15" s="89" t="s">
        <v>257</v>
      </c>
      <c r="D15" s="89" t="s">
        <v>217</v>
      </c>
      <c r="E15" s="184" t="str">
        <f t="shared" si="0"/>
        <v>さくら-変更7-A</v>
      </c>
      <c r="F15" s="69" t="s">
        <v>218</v>
      </c>
      <c r="G15" s="69"/>
      <c r="H15" s="70" t="s">
        <v>256</v>
      </c>
      <c r="I15" s="71"/>
      <c r="J15" s="72">
        <v>12164</v>
      </c>
      <c r="K15" s="51" t="str">
        <f t="shared" si="1"/>
        <v>77歳</v>
      </c>
      <c r="L15" s="71" t="s">
        <v>61</v>
      </c>
      <c r="M15" s="71" t="str">
        <f t="shared" si="2"/>
        <v>喜寿</v>
      </c>
      <c r="N15" s="73" t="str">
        <f t="shared" si="3"/>
        <v>千葉:喜寿</v>
      </c>
      <c r="O15" s="53">
        <v>10</v>
      </c>
      <c r="P15" s="87">
        <f t="shared" si="4"/>
      </c>
      <c r="Q15" s="87" t="str">
        <f t="shared" si="5"/>
        <v>○</v>
      </c>
      <c r="R15" s="87">
        <f t="shared" si="6"/>
      </c>
      <c r="S15" s="87">
        <f>IF(K15="60歳","○","")</f>
      </c>
      <c r="T15" s="193"/>
      <c r="U15" s="195" t="s">
        <v>218</v>
      </c>
      <c r="V15" s="193" t="s">
        <v>216</v>
      </c>
      <c r="W15" s="197"/>
      <c r="X15" s="172" t="s">
        <v>220</v>
      </c>
      <c r="Y15" s="202" t="s">
        <v>41</v>
      </c>
      <c r="Z15" s="60" t="s">
        <v>258</v>
      </c>
      <c r="AA15" s="205" t="s">
        <v>218</v>
      </c>
      <c r="AB15" s="71"/>
      <c r="AC15" s="206" t="s">
        <v>255</v>
      </c>
      <c r="AD15" s="82"/>
      <c r="AE15" s="67"/>
      <c r="AF15" s="81"/>
    </row>
    <row r="16" spans="1:32" s="36" customFormat="1" ht="22.5" customHeight="1">
      <c r="A16" s="67">
        <v>1357</v>
      </c>
      <c r="B16" s="67" t="s">
        <v>181</v>
      </c>
      <c r="C16" s="67">
        <v>7</v>
      </c>
      <c r="D16" s="67" t="s">
        <v>187</v>
      </c>
      <c r="E16" s="68" t="str">
        <f t="shared" si="0"/>
        <v>さくら-7-B</v>
      </c>
      <c r="F16" s="69" t="s">
        <v>183</v>
      </c>
      <c r="G16" s="87"/>
      <c r="H16" s="88" t="s">
        <v>60</v>
      </c>
      <c r="I16" s="71" t="s">
        <v>197</v>
      </c>
      <c r="J16" s="72">
        <v>12070</v>
      </c>
      <c r="K16" s="51" t="str">
        <f t="shared" si="1"/>
        <v>78歳</v>
      </c>
      <c r="L16" s="89" t="s">
        <v>61</v>
      </c>
      <c r="M16" s="71">
        <f t="shared" si="2"/>
      </c>
      <c r="N16" s="73" t="str">
        <f t="shared" si="3"/>
        <v>千葉:</v>
      </c>
      <c r="O16" s="53">
        <v>12</v>
      </c>
      <c r="P16" s="74">
        <f t="shared" si="4"/>
      </c>
      <c r="Q16" s="74">
        <f t="shared" si="5"/>
      </c>
      <c r="R16" s="74">
        <f t="shared" si="6"/>
      </c>
      <c r="S16" s="74"/>
      <c r="T16" s="76" t="s">
        <v>183</v>
      </c>
      <c r="U16" s="76"/>
      <c r="V16" s="76"/>
      <c r="W16" s="90"/>
      <c r="X16" s="58" t="s">
        <v>185</v>
      </c>
      <c r="Y16" s="91" t="s">
        <v>41</v>
      </c>
      <c r="Z16" s="60" t="s">
        <v>258</v>
      </c>
      <c r="AA16" s="80" t="s">
        <v>5</v>
      </c>
      <c r="AB16" s="67"/>
      <c r="AC16" s="175"/>
      <c r="AD16" s="82"/>
      <c r="AE16" s="67"/>
      <c r="AF16" s="81"/>
    </row>
    <row r="17" spans="1:32" s="36" customFormat="1" ht="22.5" customHeight="1">
      <c r="A17" s="67">
        <v>1358</v>
      </c>
      <c r="B17" s="67" t="s">
        <v>230</v>
      </c>
      <c r="C17" s="67">
        <v>8</v>
      </c>
      <c r="D17" s="67" t="s">
        <v>235</v>
      </c>
      <c r="E17" s="68" t="str">
        <f t="shared" si="0"/>
        <v>さくら-8-A</v>
      </c>
      <c r="F17" s="69" t="s">
        <v>232</v>
      </c>
      <c r="G17" s="69"/>
      <c r="H17" s="70" t="s">
        <v>108</v>
      </c>
      <c r="I17" s="71" t="s">
        <v>236</v>
      </c>
      <c r="J17" s="72">
        <v>12432</v>
      </c>
      <c r="K17" s="51" t="str">
        <f t="shared" si="1"/>
        <v>77歳</v>
      </c>
      <c r="L17" s="71" t="s">
        <v>107</v>
      </c>
      <c r="M17" s="71" t="str">
        <f t="shared" si="2"/>
        <v>喜寿</v>
      </c>
      <c r="N17" s="73" t="str">
        <f t="shared" si="3"/>
        <v>大阪:喜寿</v>
      </c>
      <c r="O17" s="53">
        <v>27</v>
      </c>
      <c r="P17" s="74">
        <f t="shared" si="4"/>
      </c>
      <c r="Q17" s="74" t="str">
        <f t="shared" si="5"/>
        <v>○</v>
      </c>
      <c r="R17" s="74">
        <f t="shared" si="6"/>
      </c>
      <c r="S17" s="74"/>
      <c r="T17" s="75"/>
      <c r="U17" s="76" t="s">
        <v>232</v>
      </c>
      <c r="V17" s="75"/>
      <c r="W17" s="77"/>
      <c r="X17" s="58" t="s">
        <v>229</v>
      </c>
      <c r="Y17" s="78" t="s">
        <v>41</v>
      </c>
      <c r="Z17" s="60" t="s">
        <v>258</v>
      </c>
      <c r="AA17" s="80"/>
      <c r="AB17" s="79"/>
      <c r="AC17" s="175"/>
      <c r="AD17" s="82"/>
      <c r="AE17" s="67"/>
      <c r="AF17" s="81"/>
    </row>
    <row r="18" spans="1:32" s="36" customFormat="1" ht="22.5" customHeight="1">
      <c r="A18" s="67">
        <v>1300</v>
      </c>
      <c r="B18" s="67" t="s">
        <v>216</v>
      </c>
      <c r="C18" s="67">
        <v>8</v>
      </c>
      <c r="D18" s="67" t="s">
        <v>222</v>
      </c>
      <c r="E18" s="68" t="str">
        <f t="shared" si="0"/>
        <v>さくら-8-B</v>
      </c>
      <c r="F18" s="69" t="s">
        <v>218</v>
      </c>
      <c r="G18" s="87"/>
      <c r="H18" s="88" t="s">
        <v>100</v>
      </c>
      <c r="I18" s="71" t="s">
        <v>224</v>
      </c>
      <c r="J18" s="72">
        <v>12256</v>
      </c>
      <c r="K18" s="51" t="str">
        <f t="shared" si="1"/>
        <v>77歳</v>
      </c>
      <c r="L18" s="89" t="s">
        <v>99</v>
      </c>
      <c r="M18" s="71" t="str">
        <f t="shared" si="2"/>
        <v>喜寿</v>
      </c>
      <c r="N18" s="73" t="str">
        <f t="shared" si="3"/>
        <v>京都:喜寿</v>
      </c>
      <c r="O18" s="53">
        <v>26</v>
      </c>
      <c r="P18" s="74">
        <f t="shared" si="4"/>
      </c>
      <c r="Q18" s="74" t="str">
        <f t="shared" si="5"/>
        <v>○</v>
      </c>
      <c r="R18" s="74">
        <f t="shared" si="6"/>
      </c>
      <c r="S18" s="74"/>
      <c r="T18" s="76"/>
      <c r="U18" s="76" t="s">
        <v>218</v>
      </c>
      <c r="V18" s="76"/>
      <c r="W18" s="90"/>
      <c r="X18" s="58" t="s">
        <v>220</v>
      </c>
      <c r="Y18" s="91" t="s">
        <v>41</v>
      </c>
      <c r="Z18" s="60" t="s">
        <v>258</v>
      </c>
      <c r="AA18" s="80"/>
      <c r="AB18" s="67"/>
      <c r="AC18" s="175" t="s">
        <v>247</v>
      </c>
      <c r="AD18" s="82"/>
      <c r="AE18" s="67"/>
      <c r="AF18" s="81"/>
    </row>
    <row r="19" spans="1:32" s="36" customFormat="1" ht="22.5" customHeight="1">
      <c r="A19" s="67">
        <v>1299</v>
      </c>
      <c r="B19" s="67" t="s">
        <v>181</v>
      </c>
      <c r="C19" s="67">
        <v>9</v>
      </c>
      <c r="D19" s="67" t="s">
        <v>182</v>
      </c>
      <c r="E19" s="68" t="str">
        <f t="shared" si="0"/>
        <v>さくら-9-A</v>
      </c>
      <c r="F19" s="69" t="s">
        <v>183</v>
      </c>
      <c r="G19" s="69"/>
      <c r="H19" s="70" t="s">
        <v>78</v>
      </c>
      <c r="I19" s="71" t="s">
        <v>207</v>
      </c>
      <c r="J19" s="72">
        <v>12471</v>
      </c>
      <c r="K19" s="51" t="str">
        <f t="shared" si="1"/>
        <v>77歳</v>
      </c>
      <c r="L19" s="71" t="s">
        <v>77</v>
      </c>
      <c r="M19" s="71" t="str">
        <f t="shared" si="2"/>
        <v>喜寿</v>
      </c>
      <c r="N19" s="73" t="str">
        <f t="shared" si="3"/>
        <v>静岡:喜寿</v>
      </c>
      <c r="O19" s="53">
        <v>22</v>
      </c>
      <c r="P19" s="74">
        <f t="shared" si="4"/>
      </c>
      <c r="Q19" s="74" t="str">
        <f t="shared" si="5"/>
        <v>○</v>
      </c>
      <c r="R19" s="74">
        <f t="shared" si="6"/>
      </c>
      <c r="S19" s="74"/>
      <c r="T19" s="75"/>
      <c r="U19" s="76" t="s">
        <v>183</v>
      </c>
      <c r="V19" s="75"/>
      <c r="W19" s="77"/>
      <c r="X19" s="58" t="s">
        <v>185</v>
      </c>
      <c r="Y19" s="78" t="s">
        <v>41</v>
      </c>
      <c r="Z19" s="60" t="s">
        <v>258</v>
      </c>
      <c r="AA19" s="80"/>
      <c r="AB19" s="79"/>
      <c r="AC19" s="175"/>
      <c r="AD19" s="82"/>
      <c r="AE19" s="67"/>
      <c r="AF19" s="81"/>
    </row>
    <row r="20" spans="1:32" s="36" customFormat="1" ht="22.5" customHeight="1">
      <c r="A20" s="67">
        <v>1343</v>
      </c>
      <c r="B20" s="67" t="s">
        <v>181</v>
      </c>
      <c r="C20" s="67">
        <v>9</v>
      </c>
      <c r="D20" s="67" t="s">
        <v>187</v>
      </c>
      <c r="E20" s="68" t="str">
        <f t="shared" si="0"/>
        <v>さくら-9-B</v>
      </c>
      <c r="F20" s="69" t="s">
        <v>183</v>
      </c>
      <c r="G20" s="87"/>
      <c r="H20" s="88" t="s">
        <v>81</v>
      </c>
      <c r="I20" s="71" t="s">
        <v>210</v>
      </c>
      <c r="J20" s="72">
        <v>12516</v>
      </c>
      <c r="K20" s="51" t="str">
        <f t="shared" si="1"/>
        <v>76歳</v>
      </c>
      <c r="L20" s="89" t="s">
        <v>77</v>
      </c>
      <c r="M20" s="71">
        <f t="shared" si="2"/>
      </c>
      <c r="N20" s="73" t="str">
        <f t="shared" si="3"/>
        <v>静岡:</v>
      </c>
      <c r="O20" s="53">
        <v>22</v>
      </c>
      <c r="P20" s="74">
        <f t="shared" si="4"/>
      </c>
      <c r="Q20" s="74">
        <f t="shared" si="5"/>
      </c>
      <c r="R20" s="74">
        <f t="shared" si="6"/>
      </c>
      <c r="S20" s="74"/>
      <c r="T20" s="76"/>
      <c r="U20" s="76" t="s">
        <v>183</v>
      </c>
      <c r="V20" s="76"/>
      <c r="W20" s="90"/>
      <c r="X20" s="58" t="s">
        <v>185</v>
      </c>
      <c r="Y20" s="91" t="s">
        <v>41</v>
      </c>
      <c r="Z20" s="60" t="s">
        <v>258</v>
      </c>
      <c r="AA20" s="80"/>
      <c r="AB20" s="67"/>
      <c r="AC20" s="175"/>
      <c r="AD20" s="82"/>
      <c r="AE20" s="67"/>
      <c r="AF20" s="81"/>
    </row>
    <row r="21" spans="1:32" s="36" customFormat="1" ht="22.5" customHeight="1">
      <c r="A21" s="67">
        <v>1344</v>
      </c>
      <c r="B21" s="67" t="s">
        <v>35</v>
      </c>
      <c r="C21" s="67">
        <v>10</v>
      </c>
      <c r="D21" s="67" t="s">
        <v>36</v>
      </c>
      <c r="E21" s="68" t="str">
        <f t="shared" si="0"/>
        <v>さくら-10-A</v>
      </c>
      <c r="F21" s="69" t="s">
        <v>37</v>
      </c>
      <c r="G21" s="69"/>
      <c r="H21" s="70" t="s">
        <v>158</v>
      </c>
      <c r="I21" s="71" t="s">
        <v>239</v>
      </c>
      <c r="J21" s="72">
        <v>12776</v>
      </c>
      <c r="K21" s="51" t="str">
        <f t="shared" si="1"/>
        <v>76歳</v>
      </c>
      <c r="L21" s="71" t="s">
        <v>159</v>
      </c>
      <c r="M21" s="71">
        <f t="shared" si="2"/>
      </c>
      <c r="N21" s="73" t="str">
        <f t="shared" si="3"/>
        <v>山口:</v>
      </c>
      <c r="O21" s="53">
        <v>35</v>
      </c>
      <c r="P21" s="74">
        <f t="shared" si="4"/>
      </c>
      <c r="Q21" s="74">
        <f t="shared" si="5"/>
      </c>
      <c r="R21" s="74">
        <f t="shared" si="6"/>
      </c>
      <c r="S21" s="74"/>
      <c r="T21" s="75"/>
      <c r="U21" s="76" t="s">
        <v>37</v>
      </c>
      <c r="V21" s="75" t="s">
        <v>35</v>
      </c>
      <c r="W21" s="77" t="s">
        <v>104</v>
      </c>
      <c r="X21" s="58" t="s">
        <v>176</v>
      </c>
      <c r="Y21" s="78" t="s">
        <v>41</v>
      </c>
      <c r="Z21" s="60" t="s">
        <v>258</v>
      </c>
      <c r="AA21" s="80" t="s">
        <v>37</v>
      </c>
      <c r="AB21" s="79"/>
      <c r="AC21" s="175"/>
      <c r="AD21" s="82"/>
      <c r="AE21" s="67"/>
      <c r="AF21" s="81"/>
    </row>
    <row r="22" spans="1:32" s="36" customFormat="1" ht="22.5" customHeight="1">
      <c r="A22" s="67">
        <v>1338</v>
      </c>
      <c r="B22" s="67" t="s">
        <v>35</v>
      </c>
      <c r="C22" s="67">
        <v>10</v>
      </c>
      <c r="D22" s="67" t="s">
        <v>46</v>
      </c>
      <c r="E22" s="68" t="str">
        <f t="shared" si="0"/>
        <v>さくら-10-B</v>
      </c>
      <c r="F22" s="69" t="s">
        <v>37</v>
      </c>
      <c r="G22" s="87"/>
      <c r="H22" s="88" t="s">
        <v>156</v>
      </c>
      <c r="I22" s="71" t="s">
        <v>157</v>
      </c>
      <c r="J22" s="72">
        <v>12820</v>
      </c>
      <c r="K22" s="51" t="str">
        <f t="shared" si="1"/>
        <v>76歳</v>
      </c>
      <c r="L22" s="89" t="s">
        <v>155</v>
      </c>
      <c r="M22" s="71">
        <f t="shared" si="2"/>
      </c>
      <c r="N22" s="73" t="str">
        <f t="shared" si="3"/>
        <v>広島:</v>
      </c>
      <c r="O22" s="53">
        <v>34</v>
      </c>
      <c r="P22" s="74">
        <f t="shared" si="4"/>
      </c>
      <c r="Q22" s="74">
        <f t="shared" si="5"/>
      </c>
      <c r="R22" s="74">
        <f t="shared" si="6"/>
      </c>
      <c r="S22" s="74"/>
      <c r="T22" s="76"/>
      <c r="U22" s="76" t="s">
        <v>37</v>
      </c>
      <c r="V22" s="76" t="s">
        <v>35</v>
      </c>
      <c r="W22" s="90" t="s">
        <v>104</v>
      </c>
      <c r="X22" s="58" t="s">
        <v>176</v>
      </c>
      <c r="Y22" s="91" t="s">
        <v>41</v>
      </c>
      <c r="Z22" s="60" t="s">
        <v>258</v>
      </c>
      <c r="AA22" s="80" t="s">
        <v>5</v>
      </c>
      <c r="AB22" s="67"/>
      <c r="AC22" s="175"/>
      <c r="AD22" s="82"/>
      <c r="AE22" s="67"/>
      <c r="AF22" s="81"/>
    </row>
    <row r="23" spans="1:32" s="36" customFormat="1" ht="22.5" customHeight="1">
      <c r="A23" s="67">
        <v>1330</v>
      </c>
      <c r="B23" s="67" t="s">
        <v>230</v>
      </c>
      <c r="C23" s="67">
        <v>11</v>
      </c>
      <c r="D23" s="67" t="s">
        <v>235</v>
      </c>
      <c r="E23" s="68" t="str">
        <f t="shared" si="0"/>
        <v>さくら-11-A</v>
      </c>
      <c r="F23" s="69" t="s">
        <v>232</v>
      </c>
      <c r="G23" s="69"/>
      <c r="H23" s="70" t="s">
        <v>109</v>
      </c>
      <c r="I23" s="71" t="s">
        <v>237</v>
      </c>
      <c r="J23" s="72">
        <v>12398</v>
      </c>
      <c r="K23" s="51" t="str">
        <f t="shared" si="1"/>
        <v>77歳</v>
      </c>
      <c r="L23" s="71" t="s">
        <v>107</v>
      </c>
      <c r="M23" s="71" t="str">
        <f t="shared" si="2"/>
        <v>喜寿</v>
      </c>
      <c r="N23" s="73" t="str">
        <f t="shared" si="3"/>
        <v>大阪:喜寿</v>
      </c>
      <c r="O23" s="53">
        <v>27</v>
      </c>
      <c r="P23" s="74">
        <f t="shared" si="4"/>
      </c>
      <c r="Q23" s="74" t="str">
        <f t="shared" si="5"/>
        <v>○</v>
      </c>
      <c r="R23" s="74">
        <f t="shared" si="6"/>
      </c>
      <c r="S23" s="74"/>
      <c r="T23" s="75"/>
      <c r="U23" s="76"/>
      <c r="V23" s="75"/>
      <c r="W23" s="77"/>
      <c r="X23" s="58" t="s">
        <v>229</v>
      </c>
      <c r="Y23" s="78" t="s">
        <v>41</v>
      </c>
      <c r="Z23" s="60" t="s">
        <v>258</v>
      </c>
      <c r="AA23" s="80"/>
      <c r="AB23" s="79"/>
      <c r="AC23" s="175" t="s">
        <v>247</v>
      </c>
      <c r="AD23" s="82"/>
      <c r="AE23" s="67"/>
      <c r="AF23" s="81"/>
    </row>
    <row r="24" spans="1:32" s="36" customFormat="1" ht="22.5" customHeight="1">
      <c r="A24" s="67">
        <v>1309</v>
      </c>
      <c r="B24" s="67" t="s">
        <v>216</v>
      </c>
      <c r="C24" s="67">
        <v>11</v>
      </c>
      <c r="D24" s="67" t="s">
        <v>222</v>
      </c>
      <c r="E24" s="68" t="str">
        <f t="shared" si="0"/>
        <v>さくら-11-B</v>
      </c>
      <c r="F24" s="69" t="s">
        <v>218</v>
      </c>
      <c r="G24" s="87"/>
      <c r="H24" s="88" t="s">
        <v>98</v>
      </c>
      <c r="I24" s="71" t="s">
        <v>223</v>
      </c>
      <c r="J24" s="72">
        <v>12421</v>
      </c>
      <c r="K24" s="51" t="str">
        <f t="shared" si="1"/>
        <v>77歳</v>
      </c>
      <c r="L24" s="89" t="s">
        <v>99</v>
      </c>
      <c r="M24" s="71" t="str">
        <f t="shared" si="2"/>
        <v>喜寿</v>
      </c>
      <c r="N24" s="73" t="str">
        <f t="shared" si="3"/>
        <v>京都:喜寿</v>
      </c>
      <c r="O24" s="53">
        <v>26</v>
      </c>
      <c r="P24" s="74">
        <f t="shared" si="4"/>
      </c>
      <c r="Q24" s="74" t="str">
        <f t="shared" si="5"/>
        <v>○</v>
      </c>
      <c r="R24" s="74">
        <f t="shared" si="6"/>
      </c>
      <c r="S24" s="74"/>
      <c r="T24" s="76"/>
      <c r="U24" s="76"/>
      <c r="V24" s="76"/>
      <c r="W24" s="90"/>
      <c r="X24" s="58" t="s">
        <v>220</v>
      </c>
      <c r="Y24" s="91" t="s">
        <v>41</v>
      </c>
      <c r="Z24" s="60" t="s">
        <v>258</v>
      </c>
      <c r="AA24" s="80"/>
      <c r="AB24" s="67"/>
      <c r="AC24" s="175"/>
      <c r="AD24" s="82"/>
      <c r="AE24" s="67"/>
      <c r="AF24" s="81"/>
    </row>
    <row r="25" spans="1:32" s="36" customFormat="1" ht="22.5" customHeight="1">
      <c r="A25" s="67">
        <v>1329</v>
      </c>
      <c r="B25" s="67" t="s">
        <v>181</v>
      </c>
      <c r="C25" s="67">
        <v>12</v>
      </c>
      <c r="D25" s="67" t="s">
        <v>182</v>
      </c>
      <c r="E25" s="68" t="str">
        <f t="shared" si="0"/>
        <v>さくら-12-A</v>
      </c>
      <c r="F25" s="69" t="s">
        <v>183</v>
      </c>
      <c r="G25" s="69"/>
      <c r="H25" s="70" t="s">
        <v>59</v>
      </c>
      <c r="I25" s="71" t="s">
        <v>196</v>
      </c>
      <c r="J25" s="72">
        <v>12411</v>
      </c>
      <c r="K25" s="51" t="str">
        <f t="shared" si="1"/>
        <v>77歳</v>
      </c>
      <c r="L25" s="71" t="s">
        <v>55</v>
      </c>
      <c r="M25" s="71" t="str">
        <f t="shared" si="2"/>
        <v>喜寿</v>
      </c>
      <c r="N25" s="73" t="str">
        <f t="shared" si="3"/>
        <v>埼玉:喜寿</v>
      </c>
      <c r="O25" s="53">
        <v>11</v>
      </c>
      <c r="P25" s="74">
        <f t="shared" si="4"/>
      </c>
      <c r="Q25" s="74" t="str">
        <f t="shared" si="5"/>
        <v>○</v>
      </c>
      <c r="R25" s="74">
        <f t="shared" si="6"/>
      </c>
      <c r="S25" s="74"/>
      <c r="T25" s="75"/>
      <c r="U25" s="76" t="s">
        <v>183</v>
      </c>
      <c r="V25" s="75" t="s">
        <v>181</v>
      </c>
      <c r="W25" s="77"/>
      <c r="X25" s="58" t="s">
        <v>185</v>
      </c>
      <c r="Y25" s="78" t="s">
        <v>41</v>
      </c>
      <c r="Z25" s="60" t="s">
        <v>258</v>
      </c>
      <c r="AA25" s="80"/>
      <c r="AB25" s="79"/>
      <c r="AC25" s="175"/>
      <c r="AD25" s="82"/>
      <c r="AE25" s="67"/>
      <c r="AF25" s="81"/>
    </row>
    <row r="26" spans="1:32" s="36" customFormat="1" ht="22.5" customHeight="1">
      <c r="A26" s="67">
        <v>1347</v>
      </c>
      <c r="B26" s="67" t="s">
        <v>181</v>
      </c>
      <c r="C26" s="67">
        <v>12</v>
      </c>
      <c r="D26" s="67" t="s">
        <v>187</v>
      </c>
      <c r="E26" s="68" t="str">
        <f t="shared" si="0"/>
        <v>さくら-12-B</v>
      </c>
      <c r="F26" s="69" t="s">
        <v>183</v>
      </c>
      <c r="G26" s="87"/>
      <c r="H26" s="88" t="s">
        <v>58</v>
      </c>
      <c r="I26" s="71" t="s">
        <v>195</v>
      </c>
      <c r="J26" s="72">
        <v>12853</v>
      </c>
      <c r="K26" s="51" t="str">
        <f t="shared" si="1"/>
        <v>76歳</v>
      </c>
      <c r="L26" s="89" t="s">
        <v>55</v>
      </c>
      <c r="M26" s="71">
        <f t="shared" si="2"/>
      </c>
      <c r="N26" s="73" t="str">
        <f t="shared" si="3"/>
        <v>埼玉:</v>
      </c>
      <c r="O26" s="53">
        <v>11</v>
      </c>
      <c r="P26" s="74">
        <f t="shared" si="4"/>
      </c>
      <c r="Q26" s="74">
        <f t="shared" si="5"/>
      </c>
      <c r="R26" s="74">
        <f t="shared" si="6"/>
      </c>
      <c r="S26" s="74"/>
      <c r="T26" s="76"/>
      <c r="U26" s="76" t="s">
        <v>183</v>
      </c>
      <c r="V26" s="76" t="s">
        <v>181</v>
      </c>
      <c r="W26" s="90"/>
      <c r="X26" s="58" t="s">
        <v>185</v>
      </c>
      <c r="Y26" s="91" t="s">
        <v>41</v>
      </c>
      <c r="Z26" s="60" t="s">
        <v>258</v>
      </c>
      <c r="AA26" s="80"/>
      <c r="AB26" s="67"/>
      <c r="AC26" s="175"/>
      <c r="AD26" s="82"/>
      <c r="AE26" s="67"/>
      <c r="AF26" s="81"/>
    </row>
    <row r="27" spans="1:32" s="36" customFormat="1" ht="22.5" customHeight="1">
      <c r="A27" s="67">
        <v>1310</v>
      </c>
      <c r="B27" s="67" t="s">
        <v>35</v>
      </c>
      <c r="C27" s="67">
        <v>13</v>
      </c>
      <c r="D27" s="67" t="s">
        <v>36</v>
      </c>
      <c r="E27" s="68" t="str">
        <f t="shared" si="0"/>
        <v>さくら-13-A</v>
      </c>
      <c r="F27" s="69" t="s">
        <v>37</v>
      </c>
      <c r="G27" s="69"/>
      <c r="H27" s="70" t="s">
        <v>166</v>
      </c>
      <c r="I27" s="71" t="s">
        <v>167</v>
      </c>
      <c r="J27" s="72">
        <v>12786</v>
      </c>
      <c r="K27" s="51" t="str">
        <f t="shared" si="1"/>
        <v>76歳</v>
      </c>
      <c r="L27" s="71" t="s">
        <v>165</v>
      </c>
      <c r="M27" s="71">
        <f t="shared" si="2"/>
      </c>
      <c r="N27" s="73" t="str">
        <f t="shared" si="3"/>
        <v>愛媛:</v>
      </c>
      <c r="O27" s="53">
        <v>38</v>
      </c>
      <c r="P27" s="74">
        <f t="shared" si="4"/>
      </c>
      <c r="Q27" s="74">
        <f t="shared" si="5"/>
      </c>
      <c r="R27" s="74">
        <f t="shared" si="6"/>
      </c>
      <c r="S27" s="74"/>
      <c r="T27" s="75" t="s">
        <v>37</v>
      </c>
      <c r="U27" s="76"/>
      <c r="V27" s="75"/>
      <c r="W27" s="77"/>
      <c r="X27" s="58" t="s">
        <v>176</v>
      </c>
      <c r="Y27" s="78" t="s">
        <v>41</v>
      </c>
      <c r="Z27" s="60" t="s">
        <v>258</v>
      </c>
      <c r="AA27" s="80"/>
      <c r="AB27" s="79"/>
      <c r="AC27" s="175"/>
      <c r="AD27" s="82"/>
      <c r="AE27" s="67"/>
      <c r="AF27" s="81"/>
    </row>
    <row r="28" spans="1:32" s="36" customFormat="1" ht="22.5" customHeight="1">
      <c r="A28" s="67">
        <v>1348</v>
      </c>
      <c r="B28" s="67" t="s">
        <v>35</v>
      </c>
      <c r="C28" s="67">
        <v>13</v>
      </c>
      <c r="D28" s="67" t="s">
        <v>46</v>
      </c>
      <c r="E28" s="68" t="str">
        <f t="shared" si="0"/>
        <v>さくら-13-B</v>
      </c>
      <c r="F28" s="69" t="s">
        <v>37</v>
      </c>
      <c r="G28" s="87"/>
      <c r="H28" s="88" t="s">
        <v>163</v>
      </c>
      <c r="I28" s="71" t="s">
        <v>164</v>
      </c>
      <c r="J28" s="72">
        <v>12524</v>
      </c>
      <c r="K28" s="51" t="str">
        <f t="shared" si="1"/>
        <v>76歳</v>
      </c>
      <c r="L28" s="89" t="s">
        <v>165</v>
      </c>
      <c r="M28" s="71">
        <f t="shared" si="2"/>
      </c>
      <c r="N28" s="73" t="str">
        <f t="shared" si="3"/>
        <v>愛媛:</v>
      </c>
      <c r="O28" s="53">
        <v>38</v>
      </c>
      <c r="P28" s="74">
        <f t="shared" si="4"/>
      </c>
      <c r="Q28" s="74">
        <f t="shared" si="5"/>
      </c>
      <c r="R28" s="74">
        <f t="shared" si="6"/>
      </c>
      <c r="S28" s="74"/>
      <c r="T28" s="76" t="s">
        <v>37</v>
      </c>
      <c r="U28" s="76"/>
      <c r="V28" s="76"/>
      <c r="W28" s="90"/>
      <c r="X28" s="58" t="s">
        <v>176</v>
      </c>
      <c r="Y28" s="91" t="s">
        <v>41</v>
      </c>
      <c r="Z28" s="60" t="s">
        <v>258</v>
      </c>
      <c r="AA28" s="80"/>
      <c r="AB28" s="67"/>
      <c r="AC28" s="175"/>
      <c r="AD28" s="82"/>
      <c r="AE28" s="67"/>
      <c r="AF28" s="81"/>
    </row>
    <row r="29" spans="1:32" s="36" customFormat="1" ht="22.5" customHeight="1">
      <c r="A29" s="67">
        <v>1355</v>
      </c>
      <c r="B29" s="67" t="s">
        <v>181</v>
      </c>
      <c r="C29" s="67">
        <v>14</v>
      </c>
      <c r="D29" s="67" t="s">
        <v>182</v>
      </c>
      <c r="E29" s="68" t="str">
        <f t="shared" si="0"/>
        <v>さくら-14-A</v>
      </c>
      <c r="F29" s="69" t="s">
        <v>183</v>
      </c>
      <c r="G29" s="69"/>
      <c r="H29" s="70" t="s">
        <v>63</v>
      </c>
      <c r="I29" s="71" t="s">
        <v>199</v>
      </c>
      <c r="J29" s="72">
        <v>12852</v>
      </c>
      <c r="K29" s="51" t="str">
        <f t="shared" si="1"/>
        <v>76歳</v>
      </c>
      <c r="L29" s="71" t="s">
        <v>64</v>
      </c>
      <c r="M29" s="71">
        <f t="shared" si="2"/>
      </c>
      <c r="N29" s="73" t="str">
        <f t="shared" si="3"/>
        <v>東京:</v>
      </c>
      <c r="O29" s="53">
        <v>13</v>
      </c>
      <c r="P29" s="74">
        <f t="shared" si="4"/>
      </c>
      <c r="Q29" s="74">
        <f t="shared" si="5"/>
      </c>
      <c r="R29" s="74">
        <f t="shared" si="6"/>
      </c>
      <c r="S29" s="74"/>
      <c r="T29" s="75"/>
      <c r="U29" s="76" t="s">
        <v>183</v>
      </c>
      <c r="V29" s="75" t="s">
        <v>181</v>
      </c>
      <c r="W29" s="77" t="s">
        <v>40</v>
      </c>
      <c r="X29" s="58" t="s">
        <v>185</v>
      </c>
      <c r="Y29" s="78" t="s">
        <v>41</v>
      </c>
      <c r="Z29" s="60" t="s">
        <v>258</v>
      </c>
      <c r="AA29" s="80" t="s">
        <v>183</v>
      </c>
      <c r="AB29" s="79"/>
      <c r="AC29" s="175"/>
      <c r="AD29" s="82"/>
      <c r="AE29" s="67"/>
      <c r="AF29" s="81"/>
    </row>
    <row r="30" spans="1:32" s="36" customFormat="1" ht="22.5" customHeight="1">
      <c r="A30" s="67">
        <v>1294</v>
      </c>
      <c r="B30" s="67" t="s">
        <v>216</v>
      </c>
      <c r="C30" s="67">
        <v>14</v>
      </c>
      <c r="D30" s="67" t="s">
        <v>222</v>
      </c>
      <c r="E30" s="68" t="str">
        <f t="shared" si="0"/>
        <v>さくら-14-B</v>
      </c>
      <c r="F30" s="69" t="s">
        <v>218</v>
      </c>
      <c r="G30" s="87"/>
      <c r="H30" s="88" t="s">
        <v>103</v>
      </c>
      <c r="I30" s="71" t="s">
        <v>227</v>
      </c>
      <c r="J30" s="72">
        <v>12874</v>
      </c>
      <c r="K30" s="51" t="str">
        <f t="shared" si="1"/>
        <v>76歳</v>
      </c>
      <c r="L30" s="89" t="s">
        <v>99</v>
      </c>
      <c r="M30" s="71">
        <f t="shared" si="2"/>
      </c>
      <c r="N30" s="73" t="str">
        <f t="shared" si="3"/>
        <v>京都:</v>
      </c>
      <c r="O30" s="53">
        <v>26</v>
      </c>
      <c r="P30" s="74">
        <f t="shared" si="4"/>
      </c>
      <c r="Q30" s="74">
        <f t="shared" si="5"/>
      </c>
      <c r="R30" s="74">
        <f t="shared" si="6"/>
      </c>
      <c r="S30" s="74"/>
      <c r="T30" s="76"/>
      <c r="U30" s="76" t="s">
        <v>218</v>
      </c>
      <c r="V30" s="76" t="s">
        <v>216</v>
      </c>
      <c r="W30" s="90" t="s">
        <v>228</v>
      </c>
      <c r="X30" s="58"/>
      <c r="Y30" s="91" t="s">
        <v>41</v>
      </c>
      <c r="Z30" s="60" t="s">
        <v>258</v>
      </c>
      <c r="AA30" s="80" t="s">
        <v>5</v>
      </c>
      <c r="AB30" s="67"/>
      <c r="AC30" s="175"/>
      <c r="AD30" s="82"/>
      <c r="AE30" s="67"/>
      <c r="AF30" s="81"/>
    </row>
    <row r="31" spans="1:32" s="36" customFormat="1" ht="22.5" customHeight="1">
      <c r="A31" s="67">
        <v>1293</v>
      </c>
      <c r="B31" s="11" t="s">
        <v>87</v>
      </c>
      <c r="C31" s="11">
        <v>15</v>
      </c>
      <c r="D31" s="11" t="s">
        <v>89</v>
      </c>
      <c r="E31" s="12" t="str">
        <f t="shared" si="0"/>
        <v>さくら-15-A</v>
      </c>
      <c r="F31" s="13" t="s">
        <v>86</v>
      </c>
      <c r="G31" s="13"/>
      <c r="H31" s="14" t="s">
        <v>92</v>
      </c>
      <c r="I31" s="15" t="s">
        <v>93</v>
      </c>
      <c r="J31" s="16">
        <v>11758</v>
      </c>
      <c r="K31" s="8" t="str">
        <f t="shared" si="1"/>
        <v>79歳</v>
      </c>
      <c r="L31" s="17" t="s">
        <v>84</v>
      </c>
      <c r="M31" s="17">
        <f t="shared" si="2"/>
      </c>
      <c r="N31" s="18" t="str">
        <f t="shared" si="3"/>
        <v>愛知:</v>
      </c>
      <c r="O31" s="9">
        <v>23</v>
      </c>
      <c r="P31" s="19">
        <f t="shared" si="4"/>
      </c>
      <c r="Q31" s="19">
        <f t="shared" si="5"/>
      </c>
      <c r="R31" s="19">
        <f t="shared" si="6"/>
      </c>
      <c r="S31" s="19"/>
      <c r="T31" s="20"/>
      <c r="U31" s="21" t="s">
        <v>86</v>
      </c>
      <c r="V31" s="20" t="s">
        <v>87</v>
      </c>
      <c r="W31" s="22"/>
      <c r="X31" s="10" t="s">
        <v>94</v>
      </c>
      <c r="Y31" s="23" t="s">
        <v>41</v>
      </c>
      <c r="Z31" s="60" t="s">
        <v>258</v>
      </c>
      <c r="AA31" s="25"/>
      <c r="AB31" s="24"/>
      <c r="AC31" s="176"/>
      <c r="AD31" s="82"/>
      <c r="AE31" s="67"/>
      <c r="AF31" s="81"/>
    </row>
    <row r="32" spans="1:32" s="36" customFormat="1" ht="22.5" customHeight="1">
      <c r="A32" s="67">
        <v>1322</v>
      </c>
      <c r="B32" s="67" t="s">
        <v>181</v>
      </c>
      <c r="C32" s="67">
        <v>15</v>
      </c>
      <c r="D32" s="67" t="s">
        <v>187</v>
      </c>
      <c r="E32" s="68" t="str">
        <f t="shared" si="0"/>
        <v>さくら-15-B</v>
      </c>
      <c r="F32" s="69" t="s">
        <v>183</v>
      </c>
      <c r="G32" s="87"/>
      <c r="H32" s="88" t="s">
        <v>91</v>
      </c>
      <c r="I32" s="71" t="s">
        <v>215</v>
      </c>
      <c r="J32" s="72">
        <v>11490</v>
      </c>
      <c r="K32" s="51" t="str">
        <f t="shared" si="1"/>
        <v>79歳</v>
      </c>
      <c r="L32" s="89" t="s">
        <v>84</v>
      </c>
      <c r="M32" s="71">
        <f t="shared" si="2"/>
      </c>
      <c r="N32" s="73" t="str">
        <f t="shared" si="3"/>
        <v>愛知:</v>
      </c>
      <c r="O32" s="53">
        <v>23</v>
      </c>
      <c r="P32" s="74">
        <f t="shared" si="4"/>
      </c>
      <c r="Q32" s="74">
        <f t="shared" si="5"/>
      </c>
      <c r="R32" s="74">
        <f t="shared" si="6"/>
      </c>
      <c r="S32" s="74"/>
      <c r="T32" s="76" t="s">
        <v>183</v>
      </c>
      <c r="U32" s="76"/>
      <c r="V32" s="76"/>
      <c r="W32" s="90"/>
      <c r="X32" s="58" t="s">
        <v>185</v>
      </c>
      <c r="Y32" s="91" t="s">
        <v>41</v>
      </c>
      <c r="Z32" s="60" t="s">
        <v>258</v>
      </c>
      <c r="AA32" s="80"/>
      <c r="AB32" s="67"/>
      <c r="AC32" s="175"/>
      <c r="AD32" s="82"/>
      <c r="AE32" s="67"/>
      <c r="AF32" s="81"/>
    </row>
    <row r="33" spans="1:32" s="7" customFormat="1" ht="22.5" customHeight="1">
      <c r="A33" s="11">
        <v>1321</v>
      </c>
      <c r="B33" s="67" t="s">
        <v>35</v>
      </c>
      <c r="C33" s="67">
        <v>16</v>
      </c>
      <c r="D33" s="67" t="s">
        <v>36</v>
      </c>
      <c r="E33" s="68" t="str">
        <f t="shared" si="0"/>
        <v>さくら-16-A</v>
      </c>
      <c r="F33" s="69" t="s">
        <v>37</v>
      </c>
      <c r="G33" s="69"/>
      <c r="H33" s="70" t="s">
        <v>142</v>
      </c>
      <c r="I33" s="71" t="s">
        <v>143</v>
      </c>
      <c r="J33" s="72">
        <v>12058</v>
      </c>
      <c r="K33" s="51" t="str">
        <f t="shared" si="1"/>
        <v>78歳</v>
      </c>
      <c r="L33" s="71" t="s">
        <v>138</v>
      </c>
      <c r="M33" s="71">
        <f t="shared" si="2"/>
      </c>
      <c r="N33" s="73" t="str">
        <f t="shared" si="3"/>
        <v>島根:</v>
      </c>
      <c r="O33" s="53">
        <v>32</v>
      </c>
      <c r="P33" s="74">
        <f t="shared" si="4"/>
      </c>
      <c r="Q33" s="74">
        <f t="shared" si="5"/>
      </c>
      <c r="R33" s="74">
        <f t="shared" si="6"/>
      </c>
      <c r="S33" s="74"/>
      <c r="T33" s="75" t="s">
        <v>37</v>
      </c>
      <c r="U33" s="76"/>
      <c r="V33" s="75"/>
      <c r="W33" s="77"/>
      <c r="X33" s="199" t="s">
        <v>176</v>
      </c>
      <c r="Y33" s="78" t="s">
        <v>41</v>
      </c>
      <c r="Z33" s="60" t="s">
        <v>258</v>
      </c>
      <c r="AA33" s="80"/>
      <c r="AB33" s="79"/>
      <c r="AC33" s="175"/>
      <c r="AD33" s="27"/>
      <c r="AE33" s="11"/>
      <c r="AF33" s="26"/>
    </row>
    <row r="34" spans="1:32" s="36" customFormat="1" ht="22.5" customHeight="1">
      <c r="A34" s="67">
        <v>1339</v>
      </c>
      <c r="B34" s="67" t="s">
        <v>35</v>
      </c>
      <c r="C34" s="67">
        <v>16</v>
      </c>
      <c r="D34" s="67" t="s">
        <v>46</v>
      </c>
      <c r="E34" s="68" t="str">
        <f t="shared" si="0"/>
        <v>さくら-16-B</v>
      </c>
      <c r="F34" s="69" t="s">
        <v>37</v>
      </c>
      <c r="G34" s="87"/>
      <c r="H34" s="88" t="s">
        <v>127</v>
      </c>
      <c r="I34" s="71" t="s">
        <v>128</v>
      </c>
      <c r="J34" s="72">
        <v>13212</v>
      </c>
      <c r="K34" s="51" t="str">
        <f t="shared" si="1"/>
        <v>75歳</v>
      </c>
      <c r="L34" s="89" t="s">
        <v>129</v>
      </c>
      <c r="M34" s="71">
        <f t="shared" si="2"/>
      </c>
      <c r="N34" s="73" t="str">
        <f t="shared" si="3"/>
        <v>鳥取:</v>
      </c>
      <c r="O34" s="53">
        <v>31</v>
      </c>
      <c r="P34" s="74">
        <f t="shared" si="4"/>
      </c>
      <c r="Q34" s="74">
        <f t="shared" si="5"/>
      </c>
      <c r="R34" s="74">
        <f t="shared" si="6"/>
      </c>
      <c r="S34" s="74"/>
      <c r="T34" s="76" t="s">
        <v>37</v>
      </c>
      <c r="U34" s="76"/>
      <c r="V34" s="76"/>
      <c r="W34" s="90"/>
      <c r="X34" s="58" t="s">
        <v>176</v>
      </c>
      <c r="Y34" s="91" t="s">
        <v>41</v>
      </c>
      <c r="Z34" s="60" t="s">
        <v>258</v>
      </c>
      <c r="AA34" s="80"/>
      <c r="AB34" s="67"/>
      <c r="AC34" s="175"/>
      <c r="AD34" s="82"/>
      <c r="AE34" s="67"/>
      <c r="AF34" s="81"/>
    </row>
    <row r="35" spans="1:32" s="36" customFormat="1" ht="22.5" customHeight="1">
      <c r="A35" s="67">
        <v>1361</v>
      </c>
      <c r="B35" s="67" t="s">
        <v>35</v>
      </c>
      <c r="C35" s="67">
        <v>17</v>
      </c>
      <c r="D35" s="67" t="s">
        <v>36</v>
      </c>
      <c r="E35" s="68" t="str">
        <f aca="true" t="shared" si="7" ref="E35:E66">B35&amp;"-"&amp;C35&amp;"-"&amp;D35</f>
        <v>さくら-17-A</v>
      </c>
      <c r="F35" s="69"/>
      <c r="G35" s="69" t="s">
        <v>37</v>
      </c>
      <c r="H35" s="70" t="s">
        <v>120</v>
      </c>
      <c r="I35" s="71" t="s">
        <v>121</v>
      </c>
      <c r="J35" s="72">
        <v>12789</v>
      </c>
      <c r="K35" s="51" t="str">
        <f aca="true" t="shared" si="8" ref="K35:K66">IF(J35="","",DATEDIF(J35,"2011/4/1","y")&amp;"歳")</f>
        <v>76歳</v>
      </c>
      <c r="L35" s="71" t="s">
        <v>107</v>
      </c>
      <c r="M35" s="71">
        <f aca="true" t="shared" si="9" ref="M35:M66">IF(K35="60歳","還暦",IF(K35="70歳","古希",IF(K35="77歳","喜寿",IF(K35&gt;="80歳","長寿",""))))&amp;IF(W35="優勝",V35&amp;W35,"")</f>
      </c>
      <c r="N35" s="73" t="str">
        <f aca="true" t="shared" si="10" ref="N35:N66">L35&amp;":"&amp;M35</f>
        <v>大阪:</v>
      </c>
      <c r="O35" s="53">
        <v>27</v>
      </c>
      <c r="P35" s="74">
        <f aca="true" t="shared" si="11" ref="P35:P66">IF(K35&gt;="80歳","○","")</f>
      </c>
      <c r="Q35" s="74">
        <f t="shared" si="5"/>
      </c>
      <c r="R35" s="74">
        <f aca="true" t="shared" si="12" ref="R35:R66">IF(K35="70歳","○","")</f>
      </c>
      <c r="S35" s="74"/>
      <c r="T35" s="75" t="s">
        <v>37</v>
      </c>
      <c r="U35" s="76"/>
      <c r="V35" s="75"/>
      <c r="W35" s="77"/>
      <c r="X35" s="58" t="s">
        <v>176</v>
      </c>
      <c r="Y35" s="78" t="s">
        <v>41</v>
      </c>
      <c r="Z35" s="60" t="s">
        <v>258</v>
      </c>
      <c r="AA35" s="80"/>
      <c r="AB35" s="79"/>
      <c r="AC35" s="175"/>
      <c r="AD35" s="82"/>
      <c r="AE35" s="67"/>
      <c r="AF35" s="81"/>
    </row>
    <row r="36" spans="1:32" s="36" customFormat="1" ht="22.5" customHeight="1">
      <c r="A36" s="67">
        <v>1314</v>
      </c>
      <c r="B36" s="67" t="s">
        <v>35</v>
      </c>
      <c r="C36" s="67">
        <v>17</v>
      </c>
      <c r="D36" s="67" t="s">
        <v>46</v>
      </c>
      <c r="E36" s="68" t="str">
        <f t="shared" si="7"/>
        <v>さくら-17-B</v>
      </c>
      <c r="F36" s="69" t="s">
        <v>37</v>
      </c>
      <c r="G36" s="87"/>
      <c r="H36" s="88" t="s">
        <v>116</v>
      </c>
      <c r="I36" s="71" t="s">
        <v>117</v>
      </c>
      <c r="J36" s="72">
        <v>12241</v>
      </c>
      <c r="K36" s="51" t="str">
        <f t="shared" si="8"/>
        <v>77歳</v>
      </c>
      <c r="L36" s="89" t="s">
        <v>107</v>
      </c>
      <c r="M36" s="71" t="str">
        <f t="shared" si="9"/>
        <v>喜寿</v>
      </c>
      <c r="N36" s="73" t="str">
        <f t="shared" si="10"/>
        <v>大阪:喜寿</v>
      </c>
      <c r="O36" s="53">
        <v>27</v>
      </c>
      <c r="P36" s="74">
        <f t="shared" si="11"/>
      </c>
      <c r="Q36" s="74" t="str">
        <f t="shared" si="5"/>
        <v>○</v>
      </c>
      <c r="R36" s="74">
        <f t="shared" si="12"/>
      </c>
      <c r="S36" s="74"/>
      <c r="T36" s="76" t="s">
        <v>37</v>
      </c>
      <c r="U36" s="76"/>
      <c r="V36" s="76"/>
      <c r="W36" s="90"/>
      <c r="X36" s="58" t="s">
        <v>176</v>
      </c>
      <c r="Y36" s="91" t="s">
        <v>41</v>
      </c>
      <c r="Z36" s="60" t="s">
        <v>258</v>
      </c>
      <c r="AA36" s="80"/>
      <c r="AB36" s="67"/>
      <c r="AC36" s="175"/>
      <c r="AD36" s="82"/>
      <c r="AE36" s="67"/>
      <c r="AF36" s="81"/>
    </row>
    <row r="37" spans="1:32" s="36" customFormat="1" ht="22.5" customHeight="1">
      <c r="A37" s="67">
        <v>1308</v>
      </c>
      <c r="B37" s="67" t="s">
        <v>181</v>
      </c>
      <c r="C37" s="67">
        <v>18</v>
      </c>
      <c r="D37" s="67" t="s">
        <v>182</v>
      </c>
      <c r="E37" s="68" t="str">
        <f t="shared" si="7"/>
        <v>さくら-18-A</v>
      </c>
      <c r="F37" s="69" t="s">
        <v>183</v>
      </c>
      <c r="G37" s="69"/>
      <c r="H37" s="70" t="s">
        <v>38</v>
      </c>
      <c r="I37" s="71" t="s">
        <v>184</v>
      </c>
      <c r="J37" s="72">
        <v>12847</v>
      </c>
      <c r="K37" s="51" t="str">
        <f t="shared" si="8"/>
        <v>76歳</v>
      </c>
      <c r="L37" s="71" t="s">
        <v>39</v>
      </c>
      <c r="M37" s="71">
        <f t="shared" si="9"/>
      </c>
      <c r="N37" s="73" t="str">
        <f t="shared" si="10"/>
        <v>青森:</v>
      </c>
      <c r="O37" s="53">
        <v>2</v>
      </c>
      <c r="P37" s="74">
        <f t="shared" si="11"/>
      </c>
      <c r="Q37" s="74">
        <f t="shared" si="5"/>
      </c>
      <c r="R37" s="74">
        <f t="shared" si="12"/>
      </c>
      <c r="S37" s="74">
        <f>IF(K37="60歳","○","")</f>
      </c>
      <c r="T37" s="75"/>
      <c r="U37" s="76" t="s">
        <v>183</v>
      </c>
      <c r="V37" s="75" t="s">
        <v>181</v>
      </c>
      <c r="W37" s="77" t="s">
        <v>40</v>
      </c>
      <c r="X37" s="58"/>
      <c r="Y37" s="78" t="s">
        <v>41</v>
      </c>
      <c r="Z37" s="60" t="s">
        <v>258</v>
      </c>
      <c r="AA37" s="80" t="s">
        <v>183</v>
      </c>
      <c r="AB37" s="79"/>
      <c r="AC37" s="175"/>
      <c r="AD37" s="82"/>
      <c r="AE37" s="67"/>
      <c r="AF37" s="81"/>
    </row>
    <row r="38" spans="1:32" s="36" customFormat="1" ht="22.5" customHeight="1">
      <c r="A38" s="67">
        <v>1353</v>
      </c>
      <c r="B38" s="67" t="s">
        <v>181</v>
      </c>
      <c r="C38" s="67">
        <v>18</v>
      </c>
      <c r="D38" s="67" t="s">
        <v>187</v>
      </c>
      <c r="E38" s="68" t="str">
        <f t="shared" si="7"/>
        <v>さくら-18-B</v>
      </c>
      <c r="F38" s="69" t="s">
        <v>183</v>
      </c>
      <c r="G38" s="87"/>
      <c r="H38" s="88" t="s">
        <v>47</v>
      </c>
      <c r="I38" s="71" t="s">
        <v>188</v>
      </c>
      <c r="J38" s="72">
        <v>12245</v>
      </c>
      <c r="K38" s="51" t="str">
        <f t="shared" si="8"/>
        <v>77歳</v>
      </c>
      <c r="L38" s="89" t="s">
        <v>48</v>
      </c>
      <c r="M38" s="71" t="str">
        <f t="shared" si="9"/>
        <v>喜寿</v>
      </c>
      <c r="N38" s="73" t="str">
        <f t="shared" si="10"/>
        <v>福島:喜寿</v>
      </c>
      <c r="O38" s="53">
        <v>7</v>
      </c>
      <c r="P38" s="74">
        <f t="shared" si="11"/>
      </c>
      <c r="Q38" s="74" t="str">
        <f t="shared" si="5"/>
        <v>○</v>
      </c>
      <c r="R38" s="74">
        <f t="shared" si="12"/>
      </c>
      <c r="S38" s="74">
        <f>IF(K38="60歳","○","")</f>
      </c>
      <c r="T38" s="76"/>
      <c r="U38" s="76" t="s">
        <v>183</v>
      </c>
      <c r="V38" s="76" t="s">
        <v>181</v>
      </c>
      <c r="W38" s="90" t="s">
        <v>40</v>
      </c>
      <c r="X38" s="58"/>
      <c r="Y38" s="91" t="s">
        <v>41</v>
      </c>
      <c r="Z38" s="60" t="s">
        <v>258</v>
      </c>
      <c r="AA38" s="80" t="s">
        <v>5</v>
      </c>
      <c r="AB38" s="67"/>
      <c r="AC38" s="175"/>
      <c r="AD38" s="82"/>
      <c r="AE38" s="67"/>
      <c r="AF38" s="81"/>
    </row>
    <row r="39" spans="1:32" s="36" customFormat="1" ht="22.5" customHeight="1">
      <c r="A39" s="67">
        <v>1337</v>
      </c>
      <c r="B39" s="67" t="s">
        <v>181</v>
      </c>
      <c r="C39" s="67">
        <v>19</v>
      </c>
      <c r="D39" s="67" t="s">
        <v>182</v>
      </c>
      <c r="E39" s="68" t="str">
        <f t="shared" si="7"/>
        <v>さくら-19-A</v>
      </c>
      <c r="F39" s="69" t="s">
        <v>183</v>
      </c>
      <c r="G39" s="69"/>
      <c r="H39" s="70" t="s">
        <v>79</v>
      </c>
      <c r="I39" s="71" t="s">
        <v>208</v>
      </c>
      <c r="J39" s="72">
        <v>12895</v>
      </c>
      <c r="K39" s="51" t="str">
        <f t="shared" si="8"/>
        <v>75歳</v>
      </c>
      <c r="L39" s="71" t="s">
        <v>77</v>
      </c>
      <c r="M39" s="71">
        <f t="shared" si="9"/>
      </c>
      <c r="N39" s="73" t="str">
        <f t="shared" si="10"/>
        <v>静岡:</v>
      </c>
      <c r="O39" s="53">
        <v>22</v>
      </c>
      <c r="P39" s="74">
        <f t="shared" si="11"/>
      </c>
      <c r="Q39" s="74">
        <f t="shared" si="5"/>
      </c>
      <c r="R39" s="74">
        <f t="shared" si="12"/>
      </c>
      <c r="S39" s="74"/>
      <c r="T39" s="75"/>
      <c r="U39" s="76" t="s">
        <v>183</v>
      </c>
      <c r="V39" s="75" t="s">
        <v>190</v>
      </c>
      <c r="W39" s="77"/>
      <c r="X39" s="58" t="s">
        <v>185</v>
      </c>
      <c r="Y39" s="78" t="s">
        <v>41</v>
      </c>
      <c r="Z39" s="60" t="s">
        <v>258</v>
      </c>
      <c r="AA39" s="80"/>
      <c r="AB39" s="79"/>
      <c r="AC39" s="175"/>
      <c r="AD39" s="82"/>
      <c r="AE39" s="67"/>
      <c r="AF39" s="81"/>
    </row>
    <row r="40" spans="1:32" s="36" customFormat="1" ht="22.5" customHeight="1">
      <c r="A40" s="67">
        <v>1320</v>
      </c>
      <c r="B40" s="67" t="s">
        <v>181</v>
      </c>
      <c r="C40" s="67">
        <v>19</v>
      </c>
      <c r="D40" s="67" t="s">
        <v>187</v>
      </c>
      <c r="E40" s="68" t="str">
        <f t="shared" si="7"/>
        <v>さくら-19-B</v>
      </c>
      <c r="F40" s="69" t="s">
        <v>183</v>
      </c>
      <c r="G40" s="87"/>
      <c r="H40" s="88" t="s">
        <v>76</v>
      </c>
      <c r="I40" s="71" t="s">
        <v>206</v>
      </c>
      <c r="J40" s="72">
        <v>12524</v>
      </c>
      <c r="K40" s="51" t="str">
        <f t="shared" si="8"/>
        <v>76歳</v>
      </c>
      <c r="L40" s="89" t="s">
        <v>77</v>
      </c>
      <c r="M40" s="71">
        <f t="shared" si="9"/>
      </c>
      <c r="N40" s="73" t="str">
        <f t="shared" si="10"/>
        <v>静岡:</v>
      </c>
      <c r="O40" s="53">
        <v>22</v>
      </c>
      <c r="P40" s="74">
        <f t="shared" si="11"/>
      </c>
      <c r="Q40" s="74">
        <f t="shared" si="5"/>
      </c>
      <c r="R40" s="74">
        <f t="shared" si="12"/>
      </c>
      <c r="S40" s="74"/>
      <c r="T40" s="76"/>
      <c r="U40" s="76" t="s">
        <v>183</v>
      </c>
      <c r="V40" s="76" t="s">
        <v>190</v>
      </c>
      <c r="W40" s="90"/>
      <c r="X40" s="58" t="s">
        <v>185</v>
      </c>
      <c r="Y40" s="91" t="s">
        <v>41</v>
      </c>
      <c r="Z40" s="60" t="s">
        <v>258</v>
      </c>
      <c r="AA40" s="80"/>
      <c r="AB40" s="67"/>
      <c r="AC40" s="175"/>
      <c r="AD40" s="82"/>
      <c r="AE40" s="67"/>
      <c r="AF40" s="81"/>
    </row>
    <row r="41" spans="1:32" s="36" customFormat="1" ht="22.5" customHeight="1">
      <c r="A41" s="67">
        <v>1354</v>
      </c>
      <c r="B41" s="67" t="s">
        <v>35</v>
      </c>
      <c r="C41" s="67">
        <v>20</v>
      </c>
      <c r="D41" s="67" t="s">
        <v>36</v>
      </c>
      <c r="E41" s="68" t="str">
        <f t="shared" si="7"/>
        <v>さくら-20-A</v>
      </c>
      <c r="F41" s="69" t="s">
        <v>37</v>
      </c>
      <c r="G41" s="69"/>
      <c r="H41" s="70" t="s">
        <v>151</v>
      </c>
      <c r="I41" s="71" t="s">
        <v>152</v>
      </c>
      <c r="J41" s="72">
        <v>12122</v>
      </c>
      <c r="K41" s="51" t="str">
        <f t="shared" si="8"/>
        <v>78歳</v>
      </c>
      <c r="L41" s="71" t="s">
        <v>150</v>
      </c>
      <c r="M41" s="71">
        <f t="shared" si="9"/>
      </c>
      <c r="N41" s="73" t="str">
        <f t="shared" si="10"/>
        <v>岡山:</v>
      </c>
      <c r="O41" s="53">
        <v>33</v>
      </c>
      <c r="P41" s="74">
        <f t="shared" si="11"/>
      </c>
      <c r="Q41" s="74">
        <f t="shared" si="5"/>
      </c>
      <c r="R41" s="74">
        <f t="shared" si="12"/>
      </c>
      <c r="S41" s="74"/>
      <c r="T41" s="75" t="s">
        <v>37</v>
      </c>
      <c r="U41" s="76"/>
      <c r="V41" s="75"/>
      <c r="W41" s="77"/>
      <c r="X41" s="58" t="s">
        <v>176</v>
      </c>
      <c r="Y41" s="78" t="s">
        <v>41</v>
      </c>
      <c r="Z41" s="60" t="s">
        <v>258</v>
      </c>
      <c r="AA41" s="80"/>
      <c r="AB41" s="79"/>
      <c r="AC41" s="175"/>
      <c r="AD41" s="82"/>
      <c r="AE41" s="67"/>
      <c r="AF41" s="81"/>
    </row>
    <row r="42" spans="1:32" s="36" customFormat="1" ht="22.5" customHeight="1">
      <c r="A42" s="67">
        <v>1298</v>
      </c>
      <c r="B42" s="67" t="s">
        <v>35</v>
      </c>
      <c r="C42" s="67">
        <v>20</v>
      </c>
      <c r="D42" s="67" t="s">
        <v>46</v>
      </c>
      <c r="E42" s="68" t="str">
        <f t="shared" si="7"/>
        <v>さくら-20-B</v>
      </c>
      <c r="F42" s="69" t="s">
        <v>37</v>
      </c>
      <c r="G42" s="87"/>
      <c r="H42" s="88" t="s">
        <v>148</v>
      </c>
      <c r="I42" s="71" t="s">
        <v>149</v>
      </c>
      <c r="J42" s="72">
        <v>11360</v>
      </c>
      <c r="K42" s="51" t="str">
        <f t="shared" si="8"/>
        <v>80歳</v>
      </c>
      <c r="L42" s="89" t="s">
        <v>150</v>
      </c>
      <c r="M42" s="71" t="str">
        <f t="shared" si="9"/>
        <v>長寿</v>
      </c>
      <c r="N42" s="73" t="str">
        <f t="shared" si="10"/>
        <v>岡山:長寿</v>
      </c>
      <c r="O42" s="53">
        <v>33</v>
      </c>
      <c r="P42" s="74" t="str">
        <f t="shared" si="11"/>
        <v>○</v>
      </c>
      <c r="Q42" s="74">
        <f t="shared" si="5"/>
      </c>
      <c r="R42" s="74">
        <f t="shared" si="12"/>
      </c>
      <c r="S42" s="74"/>
      <c r="T42" s="76" t="s">
        <v>37</v>
      </c>
      <c r="U42" s="76"/>
      <c r="V42" s="76"/>
      <c r="W42" s="90"/>
      <c r="X42" s="58" t="s">
        <v>176</v>
      </c>
      <c r="Y42" s="91" t="s">
        <v>41</v>
      </c>
      <c r="Z42" s="60" t="s">
        <v>258</v>
      </c>
      <c r="AA42" s="80"/>
      <c r="AB42" s="67"/>
      <c r="AC42" s="175"/>
      <c r="AD42" s="82"/>
      <c r="AE42" s="67"/>
      <c r="AF42" s="81"/>
    </row>
    <row r="43" spans="1:32" s="36" customFormat="1" ht="22.5" customHeight="1">
      <c r="A43" s="67">
        <v>1307</v>
      </c>
      <c r="B43" s="67" t="s">
        <v>35</v>
      </c>
      <c r="C43" s="67" t="s">
        <v>251</v>
      </c>
      <c r="D43" s="67" t="s">
        <v>36</v>
      </c>
      <c r="E43" s="68" t="str">
        <f t="shared" si="7"/>
        <v>さくら-変更21-A</v>
      </c>
      <c r="F43" s="69" t="s">
        <v>37</v>
      </c>
      <c r="G43" s="69"/>
      <c r="H43" s="70" t="s">
        <v>252</v>
      </c>
      <c r="I43" s="71" t="s">
        <v>253</v>
      </c>
      <c r="J43" s="72">
        <v>12823</v>
      </c>
      <c r="K43" s="51" t="str">
        <f t="shared" si="8"/>
        <v>76歳</v>
      </c>
      <c r="L43" s="71" t="s">
        <v>165</v>
      </c>
      <c r="M43" s="71">
        <f t="shared" si="9"/>
      </c>
      <c r="N43" s="73" t="str">
        <f t="shared" si="10"/>
        <v>愛媛:</v>
      </c>
      <c r="O43" s="53">
        <v>38</v>
      </c>
      <c r="P43" s="74">
        <f t="shared" si="11"/>
      </c>
      <c r="Q43" s="74">
        <f t="shared" si="5"/>
      </c>
      <c r="R43" s="74">
        <f t="shared" si="12"/>
      </c>
      <c r="S43" s="74"/>
      <c r="T43" s="75" t="s">
        <v>37</v>
      </c>
      <c r="U43" s="76"/>
      <c r="V43" s="75"/>
      <c r="W43" s="77"/>
      <c r="X43" s="58" t="s">
        <v>176</v>
      </c>
      <c r="Y43" s="78" t="s">
        <v>41</v>
      </c>
      <c r="Z43" s="60" t="s">
        <v>258</v>
      </c>
      <c r="AA43" s="80"/>
      <c r="AB43" s="79"/>
      <c r="AC43" s="175"/>
      <c r="AD43" s="82"/>
      <c r="AE43" s="67"/>
      <c r="AF43" s="81"/>
    </row>
    <row r="44" spans="1:32" s="36" customFormat="1" ht="22.5" customHeight="1">
      <c r="A44" s="67">
        <v>1313</v>
      </c>
      <c r="B44" s="67" t="s">
        <v>181</v>
      </c>
      <c r="C44" s="67">
        <v>21</v>
      </c>
      <c r="D44" s="67" t="s">
        <v>187</v>
      </c>
      <c r="E44" s="68" t="str">
        <f t="shared" si="7"/>
        <v>さくら-21-B</v>
      </c>
      <c r="F44" s="69" t="s">
        <v>183</v>
      </c>
      <c r="G44" s="87"/>
      <c r="H44" s="88" t="s">
        <v>62</v>
      </c>
      <c r="I44" s="71" t="s">
        <v>198</v>
      </c>
      <c r="J44" s="72">
        <v>12421</v>
      </c>
      <c r="K44" s="51" t="str">
        <f t="shared" si="8"/>
        <v>77歳</v>
      </c>
      <c r="L44" s="89" t="s">
        <v>61</v>
      </c>
      <c r="M44" s="71" t="str">
        <f t="shared" si="9"/>
        <v>喜寿</v>
      </c>
      <c r="N44" s="73" t="str">
        <f t="shared" si="10"/>
        <v>千葉:喜寿</v>
      </c>
      <c r="O44" s="53">
        <v>12</v>
      </c>
      <c r="P44" s="74">
        <f t="shared" si="11"/>
      </c>
      <c r="Q44" s="74" t="str">
        <f>IF(K44="77歳","◎","")</f>
        <v>◎</v>
      </c>
      <c r="R44" s="74">
        <f t="shared" si="12"/>
      </c>
      <c r="S44" s="74"/>
      <c r="T44" s="76"/>
      <c r="U44" s="76" t="s">
        <v>183</v>
      </c>
      <c r="V44" s="76"/>
      <c r="W44" s="90"/>
      <c r="X44" s="58" t="s">
        <v>185</v>
      </c>
      <c r="Y44" s="91" t="s">
        <v>41</v>
      </c>
      <c r="Z44" s="60" t="s">
        <v>258</v>
      </c>
      <c r="AA44" s="80"/>
      <c r="AB44" s="67"/>
      <c r="AC44" s="175"/>
      <c r="AD44" s="82"/>
      <c r="AE44" s="67"/>
      <c r="AF44" s="81"/>
    </row>
    <row r="45" spans="1:32" s="36" customFormat="1" ht="22.5" customHeight="1">
      <c r="A45" s="67">
        <v>1336</v>
      </c>
      <c r="B45" s="67" t="s">
        <v>35</v>
      </c>
      <c r="C45" s="67">
        <v>22</v>
      </c>
      <c r="D45" s="67" t="s">
        <v>36</v>
      </c>
      <c r="E45" s="68" t="str">
        <f t="shared" si="7"/>
        <v>さくら-22-A</v>
      </c>
      <c r="F45" s="69" t="s">
        <v>37</v>
      </c>
      <c r="G45" s="69"/>
      <c r="H45" s="70" t="s">
        <v>114</v>
      </c>
      <c r="I45" s="71" t="s">
        <v>115</v>
      </c>
      <c r="J45" s="72">
        <v>12837</v>
      </c>
      <c r="K45" s="51" t="str">
        <f t="shared" si="8"/>
        <v>76歳</v>
      </c>
      <c r="L45" s="71" t="s">
        <v>107</v>
      </c>
      <c r="M45" s="71">
        <f t="shared" si="9"/>
      </c>
      <c r="N45" s="73" t="str">
        <f t="shared" si="10"/>
        <v>大阪:</v>
      </c>
      <c r="O45" s="53">
        <v>27</v>
      </c>
      <c r="P45" s="74">
        <f t="shared" si="11"/>
      </c>
      <c r="Q45" s="74">
        <f aca="true" t="shared" si="13" ref="Q45:Q75">IF(K45="77歳","○","")</f>
      </c>
      <c r="R45" s="74">
        <f t="shared" si="12"/>
      </c>
      <c r="S45" s="74"/>
      <c r="T45" s="75"/>
      <c r="U45" s="76" t="s">
        <v>37</v>
      </c>
      <c r="V45" s="75"/>
      <c r="W45" s="77"/>
      <c r="X45" s="58" t="s">
        <v>176</v>
      </c>
      <c r="Y45" s="78" t="s">
        <v>41</v>
      </c>
      <c r="Z45" s="60" t="s">
        <v>258</v>
      </c>
      <c r="AA45" s="80"/>
      <c r="AB45" s="79"/>
      <c r="AC45" s="175"/>
      <c r="AD45" s="82"/>
      <c r="AE45" s="67"/>
      <c r="AF45" s="81"/>
    </row>
    <row r="46" spans="1:32" s="7" customFormat="1" ht="22.5" customHeight="1">
      <c r="A46" s="11">
        <v>1346</v>
      </c>
      <c r="B46" s="67" t="s">
        <v>230</v>
      </c>
      <c r="C46" s="67">
        <v>22</v>
      </c>
      <c r="D46" s="67" t="s">
        <v>231</v>
      </c>
      <c r="E46" s="68" t="str">
        <f t="shared" si="7"/>
        <v>さくら-22-B</v>
      </c>
      <c r="F46" s="69" t="s">
        <v>232</v>
      </c>
      <c r="G46" s="87"/>
      <c r="H46" s="88" t="s">
        <v>110</v>
      </c>
      <c r="I46" s="71" t="s">
        <v>238</v>
      </c>
      <c r="J46" s="72">
        <v>12469</v>
      </c>
      <c r="K46" s="51" t="str">
        <f t="shared" si="8"/>
        <v>77歳</v>
      </c>
      <c r="L46" s="89" t="s">
        <v>107</v>
      </c>
      <c r="M46" s="71" t="str">
        <f t="shared" si="9"/>
        <v>喜寿</v>
      </c>
      <c r="N46" s="73" t="str">
        <f t="shared" si="10"/>
        <v>大阪:喜寿</v>
      </c>
      <c r="O46" s="53">
        <v>27</v>
      </c>
      <c r="P46" s="74">
        <f t="shared" si="11"/>
      </c>
      <c r="Q46" s="74" t="str">
        <f t="shared" si="13"/>
        <v>○</v>
      </c>
      <c r="R46" s="74">
        <f t="shared" si="12"/>
      </c>
      <c r="S46" s="74"/>
      <c r="T46" s="76"/>
      <c r="U46" s="76" t="s">
        <v>232</v>
      </c>
      <c r="V46" s="76"/>
      <c r="W46" s="90"/>
      <c r="X46" s="199" t="s">
        <v>229</v>
      </c>
      <c r="Y46" s="91" t="s">
        <v>41</v>
      </c>
      <c r="Z46" s="60" t="s">
        <v>258</v>
      </c>
      <c r="AA46" s="80"/>
      <c r="AB46" s="67"/>
      <c r="AC46" s="175"/>
      <c r="AD46" s="27"/>
      <c r="AE46" s="11"/>
      <c r="AF46" s="26"/>
    </row>
    <row r="47" spans="1:32" s="36" customFormat="1" ht="22.5" customHeight="1">
      <c r="A47" s="67">
        <v>1335</v>
      </c>
      <c r="B47" s="67" t="s">
        <v>216</v>
      </c>
      <c r="C47" s="67">
        <v>23</v>
      </c>
      <c r="D47" s="67" t="s">
        <v>217</v>
      </c>
      <c r="E47" s="68" t="str">
        <f t="shared" si="7"/>
        <v>さくら-23-A</v>
      </c>
      <c r="F47" s="69" t="s">
        <v>218</v>
      </c>
      <c r="G47" s="69"/>
      <c r="H47" s="70" t="s">
        <v>102</v>
      </c>
      <c r="I47" s="71" t="s">
        <v>226</v>
      </c>
      <c r="J47" s="72">
        <v>11988</v>
      </c>
      <c r="K47" s="51" t="str">
        <f t="shared" si="8"/>
        <v>78歳</v>
      </c>
      <c r="L47" s="71" t="s">
        <v>99</v>
      </c>
      <c r="M47" s="71">
        <f t="shared" si="9"/>
      </c>
      <c r="N47" s="73" t="str">
        <f t="shared" si="10"/>
        <v>京都:</v>
      </c>
      <c r="O47" s="53">
        <v>26</v>
      </c>
      <c r="P47" s="74">
        <f t="shared" si="11"/>
      </c>
      <c r="Q47" s="74">
        <f t="shared" si="13"/>
      </c>
      <c r="R47" s="74">
        <f t="shared" si="12"/>
      </c>
      <c r="S47" s="74"/>
      <c r="T47" s="75"/>
      <c r="U47" s="76" t="s">
        <v>218</v>
      </c>
      <c r="V47" s="75" t="s">
        <v>216</v>
      </c>
      <c r="W47" s="77"/>
      <c r="X47" s="58" t="s">
        <v>220</v>
      </c>
      <c r="Y47" s="78" t="s">
        <v>41</v>
      </c>
      <c r="Z47" s="60" t="s">
        <v>258</v>
      </c>
      <c r="AA47" s="80" t="s">
        <v>218</v>
      </c>
      <c r="AB47" s="79"/>
      <c r="AC47" s="175"/>
      <c r="AD47" s="82"/>
      <c r="AE47" s="67"/>
      <c r="AF47" s="81"/>
    </row>
    <row r="48" spans="1:32" s="36" customFormat="1" ht="22.5" customHeight="1">
      <c r="A48" s="67">
        <v>1326</v>
      </c>
      <c r="B48" s="67" t="s">
        <v>181</v>
      </c>
      <c r="C48" s="67">
        <v>23</v>
      </c>
      <c r="D48" s="67" t="s">
        <v>187</v>
      </c>
      <c r="E48" s="68" t="str">
        <f t="shared" si="7"/>
        <v>さくら-23-B</v>
      </c>
      <c r="F48" s="69" t="s">
        <v>183</v>
      </c>
      <c r="G48" s="87"/>
      <c r="H48" s="88" t="s">
        <v>74</v>
      </c>
      <c r="I48" s="71" t="s">
        <v>205</v>
      </c>
      <c r="J48" s="72">
        <v>12023</v>
      </c>
      <c r="K48" s="51" t="str">
        <f t="shared" si="8"/>
        <v>78歳</v>
      </c>
      <c r="L48" s="89" t="s">
        <v>75</v>
      </c>
      <c r="M48" s="71">
        <f t="shared" si="9"/>
      </c>
      <c r="N48" s="73" t="str">
        <f t="shared" si="10"/>
        <v>岐阜:</v>
      </c>
      <c r="O48" s="53">
        <v>21</v>
      </c>
      <c r="P48" s="74">
        <f t="shared" si="11"/>
      </c>
      <c r="Q48" s="74">
        <f t="shared" si="13"/>
      </c>
      <c r="R48" s="74">
        <f t="shared" si="12"/>
      </c>
      <c r="S48" s="74"/>
      <c r="T48" s="76"/>
      <c r="U48" s="76" t="s">
        <v>183</v>
      </c>
      <c r="V48" s="76" t="s">
        <v>181</v>
      </c>
      <c r="W48" s="90"/>
      <c r="X48" s="58" t="s">
        <v>185</v>
      </c>
      <c r="Y48" s="91" t="s">
        <v>41</v>
      </c>
      <c r="Z48" s="60" t="s">
        <v>258</v>
      </c>
      <c r="AA48" s="80" t="s">
        <v>5</v>
      </c>
      <c r="AB48" s="67"/>
      <c r="AC48" s="175" t="s">
        <v>245</v>
      </c>
      <c r="AD48" s="82"/>
      <c r="AE48" s="67"/>
      <c r="AF48" s="81"/>
    </row>
    <row r="49" spans="1:32" s="36" customFormat="1" ht="22.5" customHeight="1">
      <c r="A49" s="67">
        <v>1297</v>
      </c>
      <c r="B49" s="67" t="s">
        <v>216</v>
      </c>
      <c r="C49" s="67">
        <v>24</v>
      </c>
      <c r="D49" s="67" t="s">
        <v>217</v>
      </c>
      <c r="E49" s="68" t="str">
        <f t="shared" si="7"/>
        <v>さくら-24-A</v>
      </c>
      <c r="F49" s="69" t="s">
        <v>218</v>
      </c>
      <c r="G49" s="69"/>
      <c r="H49" s="70" t="s">
        <v>95</v>
      </c>
      <c r="I49" s="71" t="s">
        <v>219</v>
      </c>
      <c r="J49" s="72">
        <v>11834</v>
      </c>
      <c r="K49" s="51" t="str">
        <f t="shared" si="8"/>
        <v>78歳</v>
      </c>
      <c r="L49" s="71" t="s">
        <v>96</v>
      </c>
      <c r="M49" s="71">
        <f t="shared" si="9"/>
      </c>
      <c r="N49" s="73" t="str">
        <f t="shared" si="10"/>
        <v>滋賀:</v>
      </c>
      <c r="O49" s="53">
        <v>25</v>
      </c>
      <c r="P49" s="74">
        <f t="shared" si="11"/>
      </c>
      <c r="Q49" s="74">
        <f t="shared" si="13"/>
      </c>
      <c r="R49" s="74">
        <f t="shared" si="12"/>
      </c>
      <c r="S49" s="74"/>
      <c r="T49" s="75"/>
      <c r="U49" s="76" t="s">
        <v>218</v>
      </c>
      <c r="V49" s="75" t="s">
        <v>216</v>
      </c>
      <c r="W49" s="77"/>
      <c r="X49" s="58" t="s">
        <v>220</v>
      </c>
      <c r="Y49" s="78" t="s">
        <v>41</v>
      </c>
      <c r="Z49" s="60" t="s">
        <v>258</v>
      </c>
      <c r="AA49" s="80" t="s">
        <v>218</v>
      </c>
      <c r="AB49" s="79"/>
      <c r="AC49" s="175"/>
      <c r="AD49" s="82"/>
      <c r="AE49" s="67"/>
      <c r="AF49" s="81"/>
    </row>
    <row r="50" spans="1:32" s="36" customFormat="1" ht="22.5" customHeight="1">
      <c r="A50" s="67">
        <v>1325</v>
      </c>
      <c r="B50" s="67" t="s">
        <v>35</v>
      </c>
      <c r="C50" s="67">
        <v>24</v>
      </c>
      <c r="D50" s="67" t="s">
        <v>46</v>
      </c>
      <c r="E50" s="68" t="str">
        <f t="shared" si="7"/>
        <v>さくら-24-B</v>
      </c>
      <c r="F50" s="69" t="s">
        <v>37</v>
      </c>
      <c r="G50" s="87"/>
      <c r="H50" s="88" t="s">
        <v>172</v>
      </c>
      <c r="I50" s="71" t="s">
        <v>173</v>
      </c>
      <c r="J50" s="72">
        <v>11914</v>
      </c>
      <c r="K50" s="51" t="str">
        <f t="shared" si="8"/>
        <v>78歳</v>
      </c>
      <c r="L50" s="89" t="s">
        <v>174</v>
      </c>
      <c r="M50" s="71">
        <f t="shared" si="9"/>
      </c>
      <c r="N50" s="73" t="str">
        <f t="shared" si="10"/>
        <v>鹿児島:</v>
      </c>
      <c r="O50" s="53">
        <v>46</v>
      </c>
      <c r="P50" s="74">
        <f t="shared" si="11"/>
      </c>
      <c r="Q50" s="74">
        <f t="shared" si="13"/>
      </c>
      <c r="R50" s="74">
        <f t="shared" si="12"/>
      </c>
      <c r="S50" s="74"/>
      <c r="T50" s="76"/>
      <c r="U50" s="76" t="s">
        <v>37</v>
      </c>
      <c r="V50" s="76" t="s">
        <v>35</v>
      </c>
      <c r="W50" s="90"/>
      <c r="X50" s="58" t="s">
        <v>176</v>
      </c>
      <c r="Y50" s="91" t="s">
        <v>41</v>
      </c>
      <c r="Z50" s="60" t="s">
        <v>258</v>
      </c>
      <c r="AA50" s="80" t="s">
        <v>5</v>
      </c>
      <c r="AB50" s="67"/>
      <c r="AC50" s="175"/>
      <c r="AD50" s="82"/>
      <c r="AE50" s="67"/>
      <c r="AF50" s="81"/>
    </row>
    <row r="51" spans="1:32" s="36" customFormat="1" ht="22.5" customHeight="1">
      <c r="A51" s="67">
        <v>1345</v>
      </c>
      <c r="B51" s="67" t="s">
        <v>35</v>
      </c>
      <c r="C51" s="67">
        <v>25</v>
      </c>
      <c r="D51" s="67" t="s">
        <v>36</v>
      </c>
      <c r="E51" s="68" t="str">
        <f t="shared" si="7"/>
        <v>さくら-25-A</v>
      </c>
      <c r="F51" s="69" t="s">
        <v>37</v>
      </c>
      <c r="G51" s="69"/>
      <c r="H51" s="70" t="s">
        <v>132</v>
      </c>
      <c r="I51" s="71" t="s">
        <v>133</v>
      </c>
      <c r="J51" s="72">
        <v>12762</v>
      </c>
      <c r="K51" s="51" t="str">
        <f t="shared" si="8"/>
        <v>76歳</v>
      </c>
      <c r="L51" s="71" t="s">
        <v>129</v>
      </c>
      <c r="M51" s="71">
        <f t="shared" si="9"/>
      </c>
      <c r="N51" s="73" t="str">
        <f t="shared" si="10"/>
        <v>鳥取:</v>
      </c>
      <c r="O51" s="53">
        <v>31</v>
      </c>
      <c r="P51" s="74">
        <f t="shared" si="11"/>
      </c>
      <c r="Q51" s="74">
        <f t="shared" si="13"/>
      </c>
      <c r="R51" s="74">
        <f t="shared" si="12"/>
      </c>
      <c r="S51" s="74"/>
      <c r="T51" s="75" t="s">
        <v>37</v>
      </c>
      <c r="U51" s="76"/>
      <c r="V51" s="75"/>
      <c r="W51" s="77"/>
      <c r="X51" s="58" t="s">
        <v>176</v>
      </c>
      <c r="Y51" s="78" t="s">
        <v>41</v>
      </c>
      <c r="Z51" s="60" t="s">
        <v>258</v>
      </c>
      <c r="AA51" s="80"/>
      <c r="AB51" s="79"/>
      <c r="AC51" s="175"/>
      <c r="AD51" s="82"/>
      <c r="AE51" s="67"/>
      <c r="AF51" s="81"/>
    </row>
    <row r="52" spans="1:32" s="36" customFormat="1" ht="22.5" customHeight="1">
      <c r="A52" s="67">
        <v>1302</v>
      </c>
      <c r="B52" s="67" t="s">
        <v>35</v>
      </c>
      <c r="C52" s="67">
        <v>25</v>
      </c>
      <c r="D52" s="67" t="s">
        <v>46</v>
      </c>
      <c r="E52" s="68" t="str">
        <f t="shared" si="7"/>
        <v>さくら-25-B</v>
      </c>
      <c r="F52" s="69" t="s">
        <v>37</v>
      </c>
      <c r="G52" s="87"/>
      <c r="H52" s="88" t="s">
        <v>144</v>
      </c>
      <c r="I52" s="71" t="s">
        <v>145</v>
      </c>
      <c r="J52" s="72">
        <v>12149</v>
      </c>
      <c r="K52" s="51" t="str">
        <f t="shared" si="8"/>
        <v>77歳</v>
      </c>
      <c r="L52" s="89" t="s">
        <v>138</v>
      </c>
      <c r="M52" s="71" t="str">
        <f t="shared" si="9"/>
        <v>喜寿</v>
      </c>
      <c r="N52" s="73" t="str">
        <f t="shared" si="10"/>
        <v>島根:喜寿</v>
      </c>
      <c r="O52" s="53">
        <v>32</v>
      </c>
      <c r="P52" s="74">
        <f t="shared" si="11"/>
      </c>
      <c r="Q52" s="74" t="str">
        <f t="shared" si="13"/>
        <v>○</v>
      </c>
      <c r="R52" s="74">
        <f t="shared" si="12"/>
      </c>
      <c r="S52" s="74"/>
      <c r="T52" s="76" t="s">
        <v>37</v>
      </c>
      <c r="U52" s="76"/>
      <c r="V52" s="76"/>
      <c r="W52" s="90"/>
      <c r="X52" s="58" t="s">
        <v>176</v>
      </c>
      <c r="Y52" s="91" t="s">
        <v>41</v>
      </c>
      <c r="Z52" s="67" t="s">
        <v>139</v>
      </c>
      <c r="AA52" s="80"/>
      <c r="AB52" s="67" t="s">
        <v>139</v>
      </c>
      <c r="AC52" s="175"/>
      <c r="AD52" s="82"/>
      <c r="AE52" s="67"/>
      <c r="AF52" s="81"/>
    </row>
    <row r="53" spans="1:32" s="36" customFormat="1" ht="22.5" customHeight="1">
      <c r="A53" s="67">
        <v>1324</v>
      </c>
      <c r="B53" s="67" t="s">
        <v>181</v>
      </c>
      <c r="C53" s="67">
        <v>26</v>
      </c>
      <c r="D53" s="67" t="s">
        <v>182</v>
      </c>
      <c r="E53" s="68" t="str">
        <f t="shared" si="7"/>
        <v>さくら-26-A</v>
      </c>
      <c r="F53" s="69" t="s">
        <v>183</v>
      </c>
      <c r="G53" s="69"/>
      <c r="H53" s="70" t="s">
        <v>71</v>
      </c>
      <c r="I53" s="71" t="s">
        <v>203</v>
      </c>
      <c r="J53" s="72">
        <v>12864</v>
      </c>
      <c r="K53" s="51" t="str">
        <f t="shared" si="8"/>
        <v>76歳</v>
      </c>
      <c r="L53" s="71" t="s">
        <v>69</v>
      </c>
      <c r="M53" s="71">
        <f t="shared" si="9"/>
      </c>
      <c r="N53" s="73" t="str">
        <f t="shared" si="10"/>
        <v>神奈川:</v>
      </c>
      <c r="O53" s="53">
        <v>14</v>
      </c>
      <c r="P53" s="74">
        <f t="shared" si="11"/>
      </c>
      <c r="Q53" s="74">
        <f t="shared" si="13"/>
      </c>
      <c r="R53" s="74">
        <f t="shared" si="12"/>
      </c>
      <c r="S53" s="74"/>
      <c r="T53" s="75"/>
      <c r="U53" s="76" t="s">
        <v>183</v>
      </c>
      <c r="V53" s="75" t="s">
        <v>181</v>
      </c>
      <c r="W53" s="77"/>
      <c r="X53" s="58" t="s">
        <v>185</v>
      </c>
      <c r="Y53" s="78" t="s">
        <v>41</v>
      </c>
      <c r="Z53" s="60" t="s">
        <v>258</v>
      </c>
      <c r="AA53" s="80"/>
      <c r="AB53" s="79"/>
      <c r="AC53" s="175"/>
      <c r="AD53" s="82"/>
      <c r="AE53" s="67"/>
      <c r="AF53" s="81"/>
    </row>
    <row r="54" spans="1:32" s="36" customFormat="1" ht="22.5" customHeight="1">
      <c r="A54" s="67">
        <v>1350</v>
      </c>
      <c r="B54" s="67" t="s">
        <v>181</v>
      </c>
      <c r="C54" s="67">
        <v>26</v>
      </c>
      <c r="D54" s="67" t="s">
        <v>187</v>
      </c>
      <c r="E54" s="68" t="str">
        <f t="shared" si="7"/>
        <v>さくら-26-B</v>
      </c>
      <c r="F54" s="69" t="s">
        <v>183</v>
      </c>
      <c r="G54" s="87"/>
      <c r="H54" s="88" t="s">
        <v>72</v>
      </c>
      <c r="I54" s="71" t="s">
        <v>204</v>
      </c>
      <c r="J54" s="72">
        <v>12577</v>
      </c>
      <c r="K54" s="51" t="str">
        <f t="shared" si="8"/>
        <v>76歳</v>
      </c>
      <c r="L54" s="89" t="s">
        <v>73</v>
      </c>
      <c r="M54" s="71">
        <f t="shared" si="9"/>
      </c>
      <c r="N54" s="73" t="str">
        <f t="shared" si="10"/>
        <v>富山:</v>
      </c>
      <c r="O54" s="53">
        <v>16</v>
      </c>
      <c r="P54" s="74">
        <f t="shared" si="11"/>
      </c>
      <c r="Q54" s="74">
        <f t="shared" si="13"/>
      </c>
      <c r="R54" s="74">
        <f t="shared" si="12"/>
      </c>
      <c r="S54" s="74"/>
      <c r="T54" s="76"/>
      <c r="U54" s="76" t="s">
        <v>183</v>
      </c>
      <c r="V54" s="76" t="s">
        <v>181</v>
      </c>
      <c r="W54" s="90"/>
      <c r="X54" s="58" t="s">
        <v>185</v>
      </c>
      <c r="Y54" s="91" t="s">
        <v>41</v>
      </c>
      <c r="Z54" s="60" t="s">
        <v>258</v>
      </c>
      <c r="AA54" s="80"/>
      <c r="AB54" s="67"/>
      <c r="AC54" s="175"/>
      <c r="AD54" s="82"/>
      <c r="AE54" s="67"/>
      <c r="AF54" s="81"/>
    </row>
    <row r="55" spans="1:32" s="36" customFormat="1" ht="22.5" customHeight="1">
      <c r="A55" s="67">
        <v>1341</v>
      </c>
      <c r="B55" s="67" t="s">
        <v>35</v>
      </c>
      <c r="C55" s="67">
        <v>27</v>
      </c>
      <c r="D55" s="67" t="s">
        <v>36</v>
      </c>
      <c r="E55" s="68" t="str">
        <f t="shared" si="7"/>
        <v>さくら-27-A</v>
      </c>
      <c r="F55" s="69" t="s">
        <v>37</v>
      </c>
      <c r="G55" s="69"/>
      <c r="H55" s="70" t="s">
        <v>122</v>
      </c>
      <c r="I55" s="71" t="s">
        <v>123</v>
      </c>
      <c r="J55" s="72">
        <v>13155</v>
      </c>
      <c r="K55" s="51" t="str">
        <f t="shared" si="8"/>
        <v>75歳</v>
      </c>
      <c r="L55" s="71" t="s">
        <v>124</v>
      </c>
      <c r="M55" s="71">
        <f t="shared" si="9"/>
      </c>
      <c r="N55" s="73" t="str">
        <f t="shared" si="10"/>
        <v>兵庫:</v>
      </c>
      <c r="O55" s="53">
        <v>28</v>
      </c>
      <c r="P55" s="74">
        <f t="shared" si="11"/>
      </c>
      <c r="Q55" s="74">
        <f t="shared" si="13"/>
      </c>
      <c r="R55" s="74">
        <f t="shared" si="12"/>
      </c>
      <c r="S55" s="74"/>
      <c r="T55" s="75"/>
      <c r="U55" s="76" t="s">
        <v>37</v>
      </c>
      <c r="V55" s="75"/>
      <c r="W55" s="77" t="s">
        <v>40</v>
      </c>
      <c r="X55" s="58" t="s">
        <v>176</v>
      </c>
      <c r="Y55" s="78" t="s">
        <v>41</v>
      </c>
      <c r="Z55" s="60" t="s">
        <v>258</v>
      </c>
      <c r="AA55" s="80" t="s">
        <v>37</v>
      </c>
      <c r="AB55" s="79"/>
      <c r="AC55" s="175"/>
      <c r="AD55" s="82"/>
      <c r="AE55" s="67"/>
      <c r="AF55" s="81"/>
    </row>
    <row r="56" spans="1:32" s="36" customFormat="1" ht="22.5" customHeight="1">
      <c r="A56" s="67">
        <v>1349</v>
      </c>
      <c r="B56" s="11" t="s">
        <v>45</v>
      </c>
      <c r="C56" s="11">
        <v>27</v>
      </c>
      <c r="D56" s="11" t="s">
        <v>46</v>
      </c>
      <c r="E56" s="12" t="str">
        <f t="shared" si="7"/>
        <v>さくら-27-B</v>
      </c>
      <c r="F56" s="13" t="s">
        <v>44</v>
      </c>
      <c r="G56" s="28"/>
      <c r="H56" s="29" t="s">
        <v>111</v>
      </c>
      <c r="I56" s="15" t="s">
        <v>112</v>
      </c>
      <c r="J56" s="16">
        <v>11847</v>
      </c>
      <c r="K56" s="8" t="str">
        <f t="shared" si="8"/>
        <v>78歳</v>
      </c>
      <c r="L56" s="30" t="s">
        <v>107</v>
      </c>
      <c r="M56" s="17">
        <f t="shared" si="9"/>
      </c>
      <c r="N56" s="18" t="str">
        <f t="shared" si="10"/>
        <v>大阪:</v>
      </c>
      <c r="O56" s="9">
        <v>27</v>
      </c>
      <c r="P56" s="19">
        <f t="shared" si="11"/>
      </c>
      <c r="Q56" s="19">
        <f t="shared" si="13"/>
      </c>
      <c r="R56" s="19">
        <f t="shared" si="12"/>
      </c>
      <c r="S56" s="19"/>
      <c r="T56" s="21"/>
      <c r="U56" s="21" t="s">
        <v>44</v>
      </c>
      <c r="V56" s="21"/>
      <c r="W56" s="31" t="s">
        <v>113</v>
      </c>
      <c r="X56" s="200" t="s">
        <v>94</v>
      </c>
      <c r="Y56" s="32" t="s">
        <v>41</v>
      </c>
      <c r="Z56" s="60" t="s">
        <v>258</v>
      </c>
      <c r="AA56" s="25" t="s">
        <v>5</v>
      </c>
      <c r="AB56" s="24"/>
      <c r="AC56" s="176"/>
      <c r="AD56" s="82"/>
      <c r="AE56" s="67"/>
      <c r="AF56" s="81"/>
    </row>
    <row r="57" spans="1:32" s="36" customFormat="1" ht="22.5" customHeight="1">
      <c r="A57" s="67">
        <v>1360</v>
      </c>
      <c r="B57" s="67" t="s">
        <v>181</v>
      </c>
      <c r="C57" s="67">
        <v>28</v>
      </c>
      <c r="D57" s="67" t="s">
        <v>182</v>
      </c>
      <c r="E57" s="68" t="str">
        <f t="shared" si="7"/>
        <v>さくら-28-A</v>
      </c>
      <c r="F57" s="69" t="s">
        <v>183</v>
      </c>
      <c r="G57" s="69"/>
      <c r="H57" s="70" t="s">
        <v>80</v>
      </c>
      <c r="I57" s="71" t="s">
        <v>209</v>
      </c>
      <c r="J57" s="72">
        <v>12560</v>
      </c>
      <c r="K57" s="51" t="str">
        <f t="shared" si="8"/>
        <v>76歳</v>
      </c>
      <c r="L57" s="71" t="s">
        <v>77</v>
      </c>
      <c r="M57" s="71">
        <f t="shared" si="9"/>
      </c>
      <c r="N57" s="73" t="str">
        <f t="shared" si="10"/>
        <v>静岡:</v>
      </c>
      <c r="O57" s="53">
        <v>22</v>
      </c>
      <c r="P57" s="74">
        <f t="shared" si="11"/>
      </c>
      <c r="Q57" s="74">
        <f t="shared" si="13"/>
      </c>
      <c r="R57" s="74">
        <f t="shared" si="12"/>
      </c>
      <c r="S57" s="74"/>
      <c r="T57" s="75"/>
      <c r="U57" s="76" t="s">
        <v>183</v>
      </c>
      <c r="V57" s="75"/>
      <c r="W57" s="77"/>
      <c r="X57" s="58" t="s">
        <v>185</v>
      </c>
      <c r="Y57" s="78" t="s">
        <v>41</v>
      </c>
      <c r="Z57" s="60" t="s">
        <v>258</v>
      </c>
      <c r="AA57" s="80"/>
      <c r="AB57" s="79"/>
      <c r="AC57" s="175"/>
      <c r="AD57" s="82"/>
      <c r="AE57" s="67"/>
      <c r="AF57" s="81"/>
    </row>
    <row r="58" spans="1:32" s="36" customFormat="1" ht="22.5" customHeight="1">
      <c r="A58" s="67">
        <v>1304</v>
      </c>
      <c r="B58" s="67" t="s">
        <v>181</v>
      </c>
      <c r="C58" s="67">
        <v>28</v>
      </c>
      <c r="D58" s="67" t="s">
        <v>187</v>
      </c>
      <c r="E58" s="68" t="str">
        <f t="shared" si="7"/>
        <v>さくら-28-B</v>
      </c>
      <c r="F58" s="69" t="s">
        <v>183</v>
      </c>
      <c r="G58" s="87"/>
      <c r="H58" s="88" t="s">
        <v>82</v>
      </c>
      <c r="I58" s="71" t="s">
        <v>211</v>
      </c>
      <c r="J58" s="72">
        <v>12785</v>
      </c>
      <c r="K58" s="51" t="str">
        <f t="shared" si="8"/>
        <v>76歳</v>
      </c>
      <c r="L58" s="89" t="s">
        <v>77</v>
      </c>
      <c r="M58" s="71">
        <f t="shared" si="9"/>
      </c>
      <c r="N58" s="73" t="str">
        <f t="shared" si="10"/>
        <v>静岡:</v>
      </c>
      <c r="O58" s="53">
        <v>22</v>
      </c>
      <c r="P58" s="74">
        <f t="shared" si="11"/>
      </c>
      <c r="Q58" s="74">
        <f t="shared" si="13"/>
      </c>
      <c r="R58" s="74">
        <f t="shared" si="12"/>
      </c>
      <c r="S58" s="74"/>
      <c r="T58" s="76"/>
      <c r="U58" s="76" t="s">
        <v>183</v>
      </c>
      <c r="V58" s="76"/>
      <c r="W58" s="90"/>
      <c r="X58" s="58" t="s">
        <v>185</v>
      </c>
      <c r="Y58" s="91" t="s">
        <v>41</v>
      </c>
      <c r="Z58" s="60" t="s">
        <v>258</v>
      </c>
      <c r="AA58" s="80"/>
      <c r="AB58" s="67"/>
      <c r="AC58" s="175"/>
      <c r="AD58" s="82"/>
      <c r="AE58" s="67"/>
      <c r="AF58" s="81"/>
    </row>
    <row r="59" spans="1:32" s="36" customFormat="1" ht="22.5" customHeight="1">
      <c r="A59" s="67">
        <v>1323</v>
      </c>
      <c r="B59" s="67" t="s">
        <v>35</v>
      </c>
      <c r="C59" s="67">
        <v>29</v>
      </c>
      <c r="D59" s="67" t="s">
        <v>36</v>
      </c>
      <c r="E59" s="68" t="str">
        <f t="shared" si="7"/>
        <v>さくら-29-A</v>
      </c>
      <c r="F59" s="69" t="s">
        <v>37</v>
      </c>
      <c r="G59" s="69"/>
      <c r="H59" s="70" t="s">
        <v>134</v>
      </c>
      <c r="I59" s="71" t="s">
        <v>135</v>
      </c>
      <c r="J59" s="72">
        <v>12678</v>
      </c>
      <c r="K59" s="51" t="str">
        <f t="shared" si="8"/>
        <v>76歳</v>
      </c>
      <c r="L59" s="71" t="s">
        <v>129</v>
      </c>
      <c r="M59" s="71">
        <f t="shared" si="9"/>
      </c>
      <c r="N59" s="73" t="str">
        <f t="shared" si="10"/>
        <v>鳥取:</v>
      </c>
      <c r="O59" s="53">
        <v>31</v>
      </c>
      <c r="P59" s="74">
        <f t="shared" si="11"/>
      </c>
      <c r="Q59" s="74">
        <f t="shared" si="13"/>
      </c>
      <c r="R59" s="74">
        <f t="shared" si="12"/>
      </c>
      <c r="S59" s="74"/>
      <c r="T59" s="75" t="s">
        <v>37</v>
      </c>
      <c r="U59" s="76"/>
      <c r="V59" s="75"/>
      <c r="W59" s="77"/>
      <c r="X59" s="58" t="s">
        <v>176</v>
      </c>
      <c r="Y59" s="78" t="s">
        <v>41</v>
      </c>
      <c r="Z59" s="60" t="s">
        <v>258</v>
      </c>
      <c r="AA59" s="80"/>
      <c r="AB59" s="79"/>
      <c r="AC59" s="175"/>
      <c r="AD59" s="82"/>
      <c r="AE59" s="67"/>
      <c r="AF59" s="81"/>
    </row>
    <row r="60" spans="1:32" s="36" customFormat="1" ht="22.5" customHeight="1">
      <c r="A60" s="67">
        <v>1342</v>
      </c>
      <c r="B60" s="67" t="s">
        <v>35</v>
      </c>
      <c r="C60" s="67">
        <v>29</v>
      </c>
      <c r="D60" s="67" t="s">
        <v>46</v>
      </c>
      <c r="E60" s="68" t="str">
        <f t="shared" si="7"/>
        <v>さくら-29-B</v>
      </c>
      <c r="F60" s="69" t="s">
        <v>37</v>
      </c>
      <c r="G60" s="87"/>
      <c r="H60" s="88" t="s">
        <v>130</v>
      </c>
      <c r="I60" s="71" t="s">
        <v>131</v>
      </c>
      <c r="J60" s="72">
        <v>12411</v>
      </c>
      <c r="K60" s="51" t="str">
        <f t="shared" si="8"/>
        <v>77歳</v>
      </c>
      <c r="L60" s="89" t="s">
        <v>129</v>
      </c>
      <c r="M60" s="71" t="str">
        <f t="shared" si="9"/>
        <v>喜寿</v>
      </c>
      <c r="N60" s="73" t="str">
        <f t="shared" si="10"/>
        <v>鳥取:喜寿</v>
      </c>
      <c r="O60" s="53">
        <v>31</v>
      </c>
      <c r="P60" s="74">
        <f t="shared" si="11"/>
      </c>
      <c r="Q60" s="74" t="str">
        <f t="shared" si="13"/>
        <v>○</v>
      </c>
      <c r="R60" s="74">
        <f t="shared" si="12"/>
      </c>
      <c r="S60" s="74"/>
      <c r="T60" s="76" t="s">
        <v>37</v>
      </c>
      <c r="U60" s="76"/>
      <c r="V60" s="76"/>
      <c r="W60" s="90"/>
      <c r="X60" s="58" t="s">
        <v>176</v>
      </c>
      <c r="Y60" s="91" t="s">
        <v>41</v>
      </c>
      <c r="Z60" s="60" t="s">
        <v>258</v>
      </c>
      <c r="AA60" s="80"/>
      <c r="AB60" s="67"/>
      <c r="AC60" s="175"/>
      <c r="AD60" s="82"/>
      <c r="AE60" s="67"/>
      <c r="AF60" s="81"/>
    </row>
    <row r="61" spans="1:32" s="36" customFormat="1" ht="22.5" customHeight="1">
      <c r="A61" s="67">
        <v>1303</v>
      </c>
      <c r="B61" s="67" t="s">
        <v>181</v>
      </c>
      <c r="C61" s="67">
        <v>30</v>
      </c>
      <c r="D61" s="67" t="s">
        <v>182</v>
      </c>
      <c r="E61" s="68" t="str">
        <f t="shared" si="7"/>
        <v>さくら-30-A</v>
      </c>
      <c r="F61" s="69" t="s">
        <v>183</v>
      </c>
      <c r="G61" s="69"/>
      <c r="H61" s="70" t="s">
        <v>53</v>
      </c>
      <c r="I61" s="71" t="s">
        <v>192</v>
      </c>
      <c r="J61" s="72">
        <v>12958</v>
      </c>
      <c r="K61" s="51" t="str">
        <f t="shared" si="8"/>
        <v>75歳</v>
      </c>
      <c r="L61" s="71" t="s">
        <v>50</v>
      </c>
      <c r="M61" s="71">
        <f t="shared" si="9"/>
      </c>
      <c r="N61" s="73" t="str">
        <f t="shared" si="10"/>
        <v>群馬:</v>
      </c>
      <c r="O61" s="53">
        <v>10</v>
      </c>
      <c r="P61" s="74">
        <f t="shared" si="11"/>
      </c>
      <c r="Q61" s="74">
        <f t="shared" si="13"/>
      </c>
      <c r="R61" s="74">
        <f t="shared" si="12"/>
      </c>
      <c r="S61" s="74"/>
      <c r="T61" s="75"/>
      <c r="U61" s="76" t="s">
        <v>183</v>
      </c>
      <c r="V61" s="75" t="s">
        <v>190</v>
      </c>
      <c r="W61" s="77" t="s">
        <v>191</v>
      </c>
      <c r="X61" s="58" t="s">
        <v>185</v>
      </c>
      <c r="Y61" s="78" t="s">
        <v>41</v>
      </c>
      <c r="Z61" s="60" t="s">
        <v>258</v>
      </c>
      <c r="AA61" s="80" t="s">
        <v>183</v>
      </c>
      <c r="AB61" s="79"/>
      <c r="AC61" s="175"/>
      <c r="AD61" s="82"/>
      <c r="AE61" s="67"/>
      <c r="AF61" s="81"/>
    </row>
    <row r="62" spans="1:32" s="36" customFormat="1" ht="22.5" customHeight="1">
      <c r="A62" s="67">
        <v>1332</v>
      </c>
      <c r="B62" s="67" t="s">
        <v>181</v>
      </c>
      <c r="C62" s="67">
        <v>30</v>
      </c>
      <c r="D62" s="67" t="s">
        <v>187</v>
      </c>
      <c r="E62" s="68" t="str">
        <f t="shared" si="7"/>
        <v>さくら-30-B</v>
      </c>
      <c r="F62" s="69" t="s">
        <v>183</v>
      </c>
      <c r="G62" s="87"/>
      <c r="H62" s="88" t="s">
        <v>49</v>
      </c>
      <c r="I62" s="71" t="s">
        <v>189</v>
      </c>
      <c r="J62" s="72">
        <v>13155</v>
      </c>
      <c r="K62" s="51" t="str">
        <f t="shared" si="8"/>
        <v>75歳</v>
      </c>
      <c r="L62" s="89" t="s">
        <v>50</v>
      </c>
      <c r="M62" s="71">
        <f t="shared" si="9"/>
      </c>
      <c r="N62" s="73" t="str">
        <f t="shared" si="10"/>
        <v>群馬:</v>
      </c>
      <c r="O62" s="53">
        <v>10</v>
      </c>
      <c r="P62" s="74">
        <f t="shared" si="11"/>
      </c>
      <c r="Q62" s="74">
        <f t="shared" si="13"/>
      </c>
      <c r="R62" s="74">
        <f t="shared" si="12"/>
      </c>
      <c r="S62" s="74"/>
      <c r="T62" s="76"/>
      <c r="U62" s="76" t="s">
        <v>183</v>
      </c>
      <c r="V62" s="76" t="s">
        <v>190</v>
      </c>
      <c r="W62" s="90" t="s">
        <v>191</v>
      </c>
      <c r="X62" s="58" t="s">
        <v>185</v>
      </c>
      <c r="Y62" s="91" t="s">
        <v>41</v>
      </c>
      <c r="Z62" s="60" t="s">
        <v>258</v>
      </c>
      <c r="AA62" s="80" t="s">
        <v>5</v>
      </c>
      <c r="AB62" s="67"/>
      <c r="AC62" s="175"/>
      <c r="AD62" s="82"/>
      <c r="AE62" s="67"/>
      <c r="AF62" s="81"/>
    </row>
    <row r="63" spans="1:32" s="36" customFormat="1" ht="22.5" customHeight="1">
      <c r="A63" s="67">
        <v>1331</v>
      </c>
      <c r="B63" s="67" t="s">
        <v>216</v>
      </c>
      <c r="C63" s="67">
        <v>31</v>
      </c>
      <c r="D63" s="67" t="s">
        <v>217</v>
      </c>
      <c r="E63" s="68" t="str">
        <f t="shared" si="7"/>
        <v>さくら-31-A</v>
      </c>
      <c r="F63" s="69" t="s">
        <v>218</v>
      </c>
      <c r="G63" s="69"/>
      <c r="H63" s="70" t="s">
        <v>101</v>
      </c>
      <c r="I63" s="71" t="s">
        <v>225</v>
      </c>
      <c r="J63" s="72">
        <v>12591</v>
      </c>
      <c r="K63" s="51" t="str">
        <f t="shared" si="8"/>
        <v>76歳</v>
      </c>
      <c r="L63" s="71" t="s">
        <v>99</v>
      </c>
      <c r="M63" s="71">
        <f t="shared" si="9"/>
      </c>
      <c r="N63" s="73" t="str">
        <f t="shared" si="10"/>
        <v>京都:</v>
      </c>
      <c r="O63" s="53">
        <v>26</v>
      </c>
      <c r="P63" s="74">
        <f t="shared" si="11"/>
      </c>
      <c r="Q63" s="74">
        <f t="shared" si="13"/>
      </c>
      <c r="R63" s="74">
        <f t="shared" si="12"/>
      </c>
      <c r="S63" s="74"/>
      <c r="T63" s="75"/>
      <c r="U63" s="76"/>
      <c r="V63" s="75"/>
      <c r="W63" s="77"/>
      <c r="X63" s="58" t="s">
        <v>220</v>
      </c>
      <c r="Y63" s="78" t="s">
        <v>41</v>
      </c>
      <c r="Z63" s="60" t="s">
        <v>258</v>
      </c>
      <c r="AA63" s="80"/>
      <c r="AB63" s="79"/>
      <c r="AC63" s="175"/>
      <c r="AD63" s="82"/>
      <c r="AE63" s="67"/>
      <c r="AF63" s="81"/>
    </row>
    <row r="64" spans="1:32" s="36" customFormat="1" ht="22.5" customHeight="1">
      <c r="A64" s="67">
        <v>1356</v>
      </c>
      <c r="B64" s="67" t="s">
        <v>230</v>
      </c>
      <c r="C64" s="67">
        <v>31</v>
      </c>
      <c r="D64" s="67" t="s">
        <v>231</v>
      </c>
      <c r="E64" s="68" t="str">
        <f t="shared" si="7"/>
        <v>さくら-31-B</v>
      </c>
      <c r="F64" s="69" t="s">
        <v>232</v>
      </c>
      <c r="G64" s="87"/>
      <c r="H64" s="88" t="s">
        <v>105</v>
      </c>
      <c r="I64" s="71" t="s">
        <v>233</v>
      </c>
      <c r="J64" s="72">
        <v>12260</v>
      </c>
      <c r="K64" s="51" t="str">
        <f t="shared" si="8"/>
        <v>77歳</v>
      </c>
      <c r="L64" s="89" t="s">
        <v>99</v>
      </c>
      <c r="M64" s="71" t="str">
        <f t="shared" si="9"/>
        <v>喜寿</v>
      </c>
      <c r="N64" s="73" t="str">
        <f t="shared" si="10"/>
        <v>京都:喜寿</v>
      </c>
      <c r="O64" s="53">
        <v>26</v>
      </c>
      <c r="P64" s="74">
        <f t="shared" si="11"/>
      </c>
      <c r="Q64" s="74" t="str">
        <f t="shared" si="13"/>
        <v>○</v>
      </c>
      <c r="R64" s="74">
        <f t="shared" si="12"/>
      </c>
      <c r="S64" s="74"/>
      <c r="T64" s="76"/>
      <c r="U64" s="76"/>
      <c r="V64" s="76"/>
      <c r="W64" s="90"/>
      <c r="X64" s="58" t="s">
        <v>229</v>
      </c>
      <c r="Y64" s="91" t="s">
        <v>41</v>
      </c>
      <c r="Z64" s="60" t="s">
        <v>258</v>
      </c>
      <c r="AA64" s="80"/>
      <c r="AB64" s="67"/>
      <c r="AC64" s="175"/>
      <c r="AD64" s="82"/>
      <c r="AE64" s="67"/>
      <c r="AF64" s="81"/>
    </row>
    <row r="65" spans="1:32" s="36" customFormat="1" ht="22.5" customHeight="1">
      <c r="A65" s="67">
        <v>1312</v>
      </c>
      <c r="B65" s="67" t="s">
        <v>181</v>
      </c>
      <c r="C65" s="67">
        <v>32</v>
      </c>
      <c r="D65" s="67" t="s">
        <v>182</v>
      </c>
      <c r="E65" s="68" t="str">
        <f t="shared" si="7"/>
        <v>さくら-32-A</v>
      </c>
      <c r="F65" s="69" t="s">
        <v>183</v>
      </c>
      <c r="G65" s="69"/>
      <c r="H65" s="70" t="s">
        <v>83</v>
      </c>
      <c r="I65" s="71" t="s">
        <v>212</v>
      </c>
      <c r="J65" s="72">
        <v>12575</v>
      </c>
      <c r="K65" s="51" t="str">
        <f t="shared" si="8"/>
        <v>76歳</v>
      </c>
      <c r="L65" s="71" t="s">
        <v>84</v>
      </c>
      <c r="M65" s="71">
        <f t="shared" si="9"/>
      </c>
      <c r="N65" s="73" t="str">
        <f t="shared" si="10"/>
        <v>愛知:</v>
      </c>
      <c r="O65" s="53">
        <v>23</v>
      </c>
      <c r="P65" s="74">
        <f t="shared" si="11"/>
      </c>
      <c r="Q65" s="74">
        <f t="shared" si="13"/>
      </c>
      <c r="R65" s="74">
        <f t="shared" si="12"/>
      </c>
      <c r="S65" s="74"/>
      <c r="T65" s="75"/>
      <c r="U65" s="76" t="s">
        <v>183</v>
      </c>
      <c r="V65" s="75" t="s">
        <v>181</v>
      </c>
      <c r="W65" s="77"/>
      <c r="X65" s="58" t="s">
        <v>185</v>
      </c>
      <c r="Y65" s="78" t="s">
        <v>41</v>
      </c>
      <c r="Z65" s="60" t="s">
        <v>258</v>
      </c>
      <c r="AA65" s="80"/>
      <c r="AB65" s="79"/>
      <c r="AC65" s="175" t="s">
        <v>246</v>
      </c>
      <c r="AD65" s="82"/>
      <c r="AE65" s="67"/>
      <c r="AF65" s="81"/>
    </row>
    <row r="66" spans="1:32" s="36" customFormat="1" ht="22.5" customHeight="1">
      <c r="A66" s="67">
        <v>1311</v>
      </c>
      <c r="B66" s="67" t="s">
        <v>35</v>
      </c>
      <c r="C66" s="67">
        <v>32</v>
      </c>
      <c r="D66" s="67" t="s">
        <v>46</v>
      </c>
      <c r="E66" s="68" t="str">
        <f t="shared" si="7"/>
        <v>さくら-32-B</v>
      </c>
      <c r="F66" s="69" t="s">
        <v>37</v>
      </c>
      <c r="G66" s="87"/>
      <c r="H66" s="88" t="s">
        <v>153</v>
      </c>
      <c r="I66" s="71" t="s">
        <v>154</v>
      </c>
      <c r="J66" s="72">
        <v>12655</v>
      </c>
      <c r="K66" s="51" t="str">
        <f t="shared" si="8"/>
        <v>76歳</v>
      </c>
      <c r="L66" s="89" t="s">
        <v>155</v>
      </c>
      <c r="M66" s="71">
        <f t="shared" si="9"/>
      </c>
      <c r="N66" s="73" t="str">
        <f t="shared" si="10"/>
        <v>広島:</v>
      </c>
      <c r="O66" s="53">
        <v>34</v>
      </c>
      <c r="P66" s="74">
        <f t="shared" si="11"/>
      </c>
      <c r="Q66" s="74">
        <f t="shared" si="13"/>
      </c>
      <c r="R66" s="74">
        <f t="shared" si="12"/>
      </c>
      <c r="S66" s="74"/>
      <c r="T66" s="76" t="s">
        <v>37</v>
      </c>
      <c r="U66" s="76"/>
      <c r="V66" s="76"/>
      <c r="W66" s="90"/>
      <c r="X66" s="58" t="s">
        <v>176</v>
      </c>
      <c r="Y66" s="91" t="s">
        <v>41</v>
      </c>
      <c r="Z66" s="60" t="s">
        <v>258</v>
      </c>
      <c r="AA66" s="80"/>
      <c r="AB66" s="67"/>
      <c r="AC66" s="175"/>
      <c r="AD66" s="82"/>
      <c r="AE66" s="67"/>
      <c r="AF66" s="81"/>
    </row>
    <row r="67" spans="1:32" s="36" customFormat="1" ht="22.5" customHeight="1">
      <c r="A67" s="67">
        <v>1362</v>
      </c>
      <c r="B67" s="67" t="s">
        <v>181</v>
      </c>
      <c r="C67" s="67">
        <v>33</v>
      </c>
      <c r="D67" s="67" t="s">
        <v>182</v>
      </c>
      <c r="E67" s="68" t="str">
        <f aca="true" t="shared" si="14" ref="E67:E75">B67&amp;"-"&amp;C67&amp;"-"&amp;D67</f>
        <v>さくら-33-A</v>
      </c>
      <c r="F67" s="69" t="s">
        <v>183</v>
      </c>
      <c r="G67" s="69"/>
      <c r="H67" s="70" t="s">
        <v>65</v>
      </c>
      <c r="I67" s="71" t="s">
        <v>200</v>
      </c>
      <c r="J67" s="72">
        <v>12128</v>
      </c>
      <c r="K67" s="51" t="str">
        <f aca="true" t="shared" si="15" ref="K67:K75">IF(J67="","",DATEDIF(J67,"2011/4/1","y")&amp;"歳")</f>
        <v>78歳</v>
      </c>
      <c r="L67" s="71" t="s">
        <v>64</v>
      </c>
      <c r="M67" s="71">
        <f aca="true" t="shared" si="16" ref="M67:M75">IF(K67="60歳","還暦",IF(K67="70歳","古希",IF(K67="77歳","喜寿",IF(K67&gt;="80歳","長寿",""))))&amp;IF(W67="優勝",V67&amp;W67,"")</f>
      </c>
      <c r="N67" s="73" t="str">
        <f aca="true" t="shared" si="17" ref="N67:N75">L67&amp;":"&amp;M67</f>
        <v>東京:</v>
      </c>
      <c r="O67" s="53">
        <v>13</v>
      </c>
      <c r="P67" s="74">
        <f aca="true" t="shared" si="18" ref="P67:P75">IF(K67&gt;="80歳","○","")</f>
      </c>
      <c r="Q67" s="74">
        <f t="shared" si="13"/>
      </c>
      <c r="R67" s="74">
        <f aca="true" t="shared" si="19" ref="R67:R75">IF(K67="70歳","○","")</f>
      </c>
      <c r="S67" s="74"/>
      <c r="T67" s="75"/>
      <c r="U67" s="76" t="s">
        <v>183</v>
      </c>
      <c r="V67" s="75" t="s">
        <v>181</v>
      </c>
      <c r="W67" s="77" t="s">
        <v>66</v>
      </c>
      <c r="X67" s="58"/>
      <c r="Y67" s="78" t="s">
        <v>41</v>
      </c>
      <c r="Z67" s="60" t="s">
        <v>258</v>
      </c>
      <c r="AA67" s="80" t="s">
        <v>183</v>
      </c>
      <c r="AB67" s="79"/>
      <c r="AC67" s="175"/>
      <c r="AD67" s="82"/>
      <c r="AE67" s="67"/>
      <c r="AF67" s="81"/>
    </row>
    <row r="68" spans="1:32" s="36" customFormat="1" ht="22.5" customHeight="1">
      <c r="A68" s="67">
        <v>1318</v>
      </c>
      <c r="B68" s="67" t="s">
        <v>181</v>
      </c>
      <c r="C68" s="67">
        <v>33</v>
      </c>
      <c r="D68" s="67" t="s">
        <v>187</v>
      </c>
      <c r="E68" s="68" t="str">
        <f t="shared" si="14"/>
        <v>さくら-33-B</v>
      </c>
      <c r="F68" s="69" t="s">
        <v>183</v>
      </c>
      <c r="G68" s="87"/>
      <c r="H68" s="88" t="s">
        <v>67</v>
      </c>
      <c r="I68" s="71" t="s">
        <v>201</v>
      </c>
      <c r="J68" s="72">
        <v>12540</v>
      </c>
      <c r="K68" s="51" t="str">
        <f t="shared" si="15"/>
        <v>76歳</v>
      </c>
      <c r="L68" s="89" t="s">
        <v>64</v>
      </c>
      <c r="M68" s="71">
        <f t="shared" si="16"/>
      </c>
      <c r="N68" s="73" t="str">
        <f t="shared" si="17"/>
        <v>東京:</v>
      </c>
      <c r="O68" s="53">
        <v>13</v>
      </c>
      <c r="P68" s="74">
        <f t="shared" si="18"/>
      </c>
      <c r="Q68" s="74">
        <f t="shared" si="13"/>
      </c>
      <c r="R68" s="74">
        <f t="shared" si="19"/>
      </c>
      <c r="S68" s="74"/>
      <c r="T68" s="76"/>
      <c r="U68" s="76" t="s">
        <v>183</v>
      </c>
      <c r="V68" s="76" t="s">
        <v>181</v>
      </c>
      <c r="W68" s="90" t="s">
        <v>66</v>
      </c>
      <c r="X68" s="58"/>
      <c r="Y68" s="91" t="s">
        <v>41</v>
      </c>
      <c r="Z68" s="60" t="s">
        <v>258</v>
      </c>
      <c r="AA68" s="80" t="s">
        <v>5</v>
      </c>
      <c r="AB68" s="67"/>
      <c r="AC68" s="175"/>
      <c r="AD68" s="82"/>
      <c r="AE68" s="67"/>
      <c r="AF68" s="81"/>
    </row>
    <row r="69" spans="1:32" s="36" customFormat="1" ht="22.5" customHeight="1">
      <c r="A69" s="67">
        <v>1317</v>
      </c>
      <c r="B69" s="67" t="s">
        <v>181</v>
      </c>
      <c r="C69" s="67">
        <v>34</v>
      </c>
      <c r="D69" s="67" t="s">
        <v>182</v>
      </c>
      <c r="E69" s="68" t="str">
        <f t="shared" si="14"/>
        <v>さくら-34-A</v>
      </c>
      <c r="F69" s="69" t="s">
        <v>183</v>
      </c>
      <c r="G69" s="69"/>
      <c r="H69" s="70" t="s">
        <v>42</v>
      </c>
      <c r="I69" s="71" t="s">
        <v>186</v>
      </c>
      <c r="J69" s="72">
        <v>12328</v>
      </c>
      <c r="K69" s="51" t="str">
        <f t="shared" si="15"/>
        <v>77歳</v>
      </c>
      <c r="L69" s="71" t="s">
        <v>43</v>
      </c>
      <c r="M69" s="71" t="str">
        <f t="shared" si="16"/>
        <v>喜寿</v>
      </c>
      <c r="N69" s="73" t="str">
        <f t="shared" si="17"/>
        <v>秋田:喜寿</v>
      </c>
      <c r="O69" s="53">
        <v>5</v>
      </c>
      <c r="P69" s="74">
        <f t="shared" si="18"/>
      </c>
      <c r="Q69" s="74" t="str">
        <f t="shared" si="13"/>
        <v>○</v>
      </c>
      <c r="R69" s="74">
        <f t="shared" si="19"/>
      </c>
      <c r="S69" s="74">
        <f>IF(K69="60歳","○","")</f>
      </c>
      <c r="T69" s="75" t="s">
        <v>183</v>
      </c>
      <c r="U69" s="76"/>
      <c r="V69" s="75"/>
      <c r="W69" s="77"/>
      <c r="X69" s="58" t="s">
        <v>185</v>
      </c>
      <c r="Y69" s="78" t="s">
        <v>41</v>
      </c>
      <c r="Z69" s="60" t="s">
        <v>258</v>
      </c>
      <c r="AA69" s="80"/>
      <c r="AB69" s="79"/>
      <c r="AC69" s="175"/>
      <c r="AD69" s="82"/>
      <c r="AE69" s="67"/>
      <c r="AF69" s="81"/>
    </row>
    <row r="70" spans="1:32" s="36" customFormat="1" ht="22.5" customHeight="1">
      <c r="A70" s="67">
        <v>1333</v>
      </c>
      <c r="B70" s="67" t="s">
        <v>35</v>
      </c>
      <c r="C70" s="67">
        <v>34</v>
      </c>
      <c r="D70" s="67" t="s">
        <v>46</v>
      </c>
      <c r="E70" s="68" t="str">
        <f t="shared" si="14"/>
        <v>さくら-34-B</v>
      </c>
      <c r="F70" s="69" t="s">
        <v>37</v>
      </c>
      <c r="G70" s="87"/>
      <c r="H70" s="88" t="s">
        <v>136</v>
      </c>
      <c r="I70" s="71" t="s">
        <v>137</v>
      </c>
      <c r="J70" s="72">
        <v>13160</v>
      </c>
      <c r="K70" s="51" t="str">
        <f t="shared" si="15"/>
        <v>75歳</v>
      </c>
      <c r="L70" s="89" t="s">
        <v>138</v>
      </c>
      <c r="M70" s="71">
        <f t="shared" si="16"/>
      </c>
      <c r="N70" s="73" t="str">
        <f t="shared" si="17"/>
        <v>島根:</v>
      </c>
      <c r="O70" s="53">
        <v>32</v>
      </c>
      <c r="P70" s="74">
        <f t="shared" si="18"/>
      </c>
      <c r="Q70" s="74">
        <f t="shared" si="13"/>
      </c>
      <c r="R70" s="74">
        <f t="shared" si="19"/>
      </c>
      <c r="S70" s="74">
        <f>IF(K70="60歳","○","")</f>
      </c>
      <c r="T70" s="76" t="s">
        <v>37</v>
      </c>
      <c r="U70" s="76"/>
      <c r="V70" s="76"/>
      <c r="W70" s="90"/>
      <c r="X70" s="58" t="s">
        <v>176</v>
      </c>
      <c r="Y70" s="91" t="s">
        <v>41</v>
      </c>
      <c r="Z70" s="67" t="s">
        <v>139</v>
      </c>
      <c r="AA70" s="80"/>
      <c r="AB70" s="67"/>
      <c r="AC70" s="175"/>
      <c r="AD70" s="82"/>
      <c r="AE70" s="67"/>
      <c r="AF70" s="81"/>
    </row>
    <row r="71" spans="1:32" s="36" customFormat="1" ht="22.5" customHeight="1">
      <c r="A71" s="67">
        <v>1301</v>
      </c>
      <c r="B71" s="67" t="s">
        <v>216</v>
      </c>
      <c r="C71" s="67">
        <v>35</v>
      </c>
      <c r="D71" s="67" t="s">
        <v>217</v>
      </c>
      <c r="E71" s="68" t="str">
        <f t="shared" si="14"/>
        <v>さくら-35-A</v>
      </c>
      <c r="F71" s="69" t="s">
        <v>218</v>
      </c>
      <c r="G71" s="69"/>
      <c r="H71" s="70" t="s">
        <v>97</v>
      </c>
      <c r="I71" s="71" t="s">
        <v>221</v>
      </c>
      <c r="J71" s="72">
        <v>12865</v>
      </c>
      <c r="K71" s="51" t="str">
        <f t="shared" si="15"/>
        <v>76歳</v>
      </c>
      <c r="L71" s="71" t="s">
        <v>96</v>
      </c>
      <c r="M71" s="71">
        <f t="shared" si="16"/>
      </c>
      <c r="N71" s="73" t="str">
        <f t="shared" si="17"/>
        <v>滋賀:</v>
      </c>
      <c r="O71" s="53">
        <v>25</v>
      </c>
      <c r="P71" s="74">
        <f t="shared" si="18"/>
      </c>
      <c r="Q71" s="74">
        <f t="shared" si="13"/>
      </c>
      <c r="R71" s="74">
        <f t="shared" si="19"/>
      </c>
      <c r="S71" s="74"/>
      <c r="T71" s="75" t="s">
        <v>218</v>
      </c>
      <c r="U71" s="76"/>
      <c r="V71" s="75"/>
      <c r="W71" s="77"/>
      <c r="X71" s="58" t="s">
        <v>220</v>
      </c>
      <c r="Y71" s="78" t="s">
        <v>41</v>
      </c>
      <c r="Z71" s="60" t="s">
        <v>258</v>
      </c>
      <c r="AA71" s="80"/>
      <c r="AB71" s="79"/>
      <c r="AC71" s="175"/>
      <c r="AD71" s="82"/>
      <c r="AE71" s="67"/>
      <c r="AF71" s="81"/>
    </row>
    <row r="72" spans="1:32" s="36" customFormat="1" ht="22.5" customHeight="1">
      <c r="A72" s="67">
        <v>1340</v>
      </c>
      <c r="B72" s="67" t="s">
        <v>35</v>
      </c>
      <c r="C72" s="67">
        <v>35</v>
      </c>
      <c r="D72" s="67" t="s">
        <v>46</v>
      </c>
      <c r="E72" s="68" t="str">
        <f t="shared" si="14"/>
        <v>さくら-35-B</v>
      </c>
      <c r="F72" s="69" t="s">
        <v>37</v>
      </c>
      <c r="G72" s="87"/>
      <c r="H72" s="88" t="s">
        <v>160</v>
      </c>
      <c r="I72" s="71" t="s">
        <v>161</v>
      </c>
      <c r="J72" s="72">
        <v>12857</v>
      </c>
      <c r="K72" s="51" t="str">
        <f t="shared" si="15"/>
        <v>76歳</v>
      </c>
      <c r="L72" s="89" t="s">
        <v>162</v>
      </c>
      <c r="M72" s="71">
        <f t="shared" si="16"/>
      </c>
      <c r="N72" s="73" t="str">
        <f t="shared" si="17"/>
        <v>香川:</v>
      </c>
      <c r="O72" s="53">
        <v>37</v>
      </c>
      <c r="P72" s="74">
        <f t="shared" si="18"/>
      </c>
      <c r="Q72" s="74">
        <f t="shared" si="13"/>
      </c>
      <c r="R72" s="74">
        <f t="shared" si="19"/>
      </c>
      <c r="S72" s="74"/>
      <c r="T72" s="76" t="s">
        <v>37</v>
      </c>
      <c r="U72" s="76"/>
      <c r="V72" s="76"/>
      <c r="W72" s="90"/>
      <c r="X72" s="58" t="s">
        <v>176</v>
      </c>
      <c r="Y72" s="91" t="s">
        <v>41</v>
      </c>
      <c r="Z72" s="60" t="s">
        <v>258</v>
      </c>
      <c r="AA72" s="80"/>
      <c r="AB72" s="67"/>
      <c r="AC72" s="175"/>
      <c r="AD72" s="82"/>
      <c r="AE72" s="67"/>
      <c r="AF72" s="81"/>
    </row>
    <row r="73" spans="1:32" s="154" customFormat="1" ht="22.5" customHeight="1">
      <c r="A73" s="136"/>
      <c r="B73" s="137" t="s">
        <v>216</v>
      </c>
      <c r="C73" s="137">
        <v>4</v>
      </c>
      <c r="D73" s="137" t="s">
        <v>222</v>
      </c>
      <c r="E73" s="138" t="str">
        <f t="shared" si="14"/>
        <v>さくら-4-B</v>
      </c>
      <c r="F73" s="139" t="s">
        <v>218</v>
      </c>
      <c r="G73" s="140"/>
      <c r="H73" s="141" t="s">
        <v>68</v>
      </c>
      <c r="I73" s="142" t="s">
        <v>249</v>
      </c>
      <c r="J73" s="143">
        <v>12452</v>
      </c>
      <c r="K73" s="144" t="str">
        <f t="shared" si="15"/>
        <v>77歳</v>
      </c>
      <c r="L73" s="137" t="s">
        <v>69</v>
      </c>
      <c r="M73" s="142" t="str">
        <f t="shared" si="16"/>
        <v>喜寿</v>
      </c>
      <c r="N73" s="145" t="str">
        <f t="shared" si="17"/>
        <v>神奈川:喜寿</v>
      </c>
      <c r="O73" s="146">
        <v>14</v>
      </c>
      <c r="P73" s="140">
        <f t="shared" si="18"/>
      </c>
      <c r="Q73" s="140" t="str">
        <f t="shared" si="13"/>
        <v>○</v>
      </c>
      <c r="R73" s="140">
        <f t="shared" si="19"/>
      </c>
      <c r="S73" s="140"/>
      <c r="T73" s="147" t="s">
        <v>218</v>
      </c>
      <c r="U73" s="147"/>
      <c r="V73" s="147"/>
      <c r="W73" s="148"/>
      <c r="X73" s="149" t="s">
        <v>220</v>
      </c>
      <c r="Y73" s="150" t="s">
        <v>41</v>
      </c>
      <c r="Z73" s="137"/>
      <c r="AA73" s="151"/>
      <c r="AB73" s="137"/>
      <c r="AC73" s="177" t="s">
        <v>244</v>
      </c>
      <c r="AD73" s="153"/>
      <c r="AE73" s="137"/>
      <c r="AF73" s="152"/>
    </row>
    <row r="74" spans="1:32" s="154" customFormat="1" ht="22.5" customHeight="1">
      <c r="A74" s="137">
        <v>1333</v>
      </c>
      <c r="B74" s="137" t="s">
        <v>216</v>
      </c>
      <c r="C74" s="137">
        <v>21</v>
      </c>
      <c r="D74" s="137" t="s">
        <v>217</v>
      </c>
      <c r="E74" s="138" t="str">
        <f t="shared" si="14"/>
        <v>さくら-21-A</v>
      </c>
      <c r="F74" s="139" t="s">
        <v>218</v>
      </c>
      <c r="G74" s="139"/>
      <c r="H74" s="155" t="s">
        <v>168</v>
      </c>
      <c r="I74" s="142" t="s">
        <v>250</v>
      </c>
      <c r="J74" s="143">
        <v>12588</v>
      </c>
      <c r="K74" s="144" t="str">
        <f t="shared" si="15"/>
        <v>76歳</v>
      </c>
      <c r="L74" s="142" t="s">
        <v>165</v>
      </c>
      <c r="M74" s="142">
        <f t="shared" si="16"/>
      </c>
      <c r="N74" s="145" t="str">
        <f t="shared" si="17"/>
        <v>愛媛:</v>
      </c>
      <c r="O74" s="146">
        <v>38</v>
      </c>
      <c r="P74" s="140">
        <f t="shared" si="18"/>
      </c>
      <c r="Q74" s="140">
        <f t="shared" si="13"/>
      </c>
      <c r="R74" s="140">
        <f t="shared" si="19"/>
      </c>
      <c r="S74" s="140"/>
      <c r="T74" s="156" t="s">
        <v>218</v>
      </c>
      <c r="U74" s="147"/>
      <c r="V74" s="156"/>
      <c r="W74" s="157"/>
      <c r="X74" s="149" t="s">
        <v>220</v>
      </c>
      <c r="Y74" s="158" t="s">
        <v>41</v>
      </c>
      <c r="Z74" s="142"/>
      <c r="AA74" s="151"/>
      <c r="AB74" s="142"/>
      <c r="AC74" s="177" t="s">
        <v>248</v>
      </c>
      <c r="AD74" s="153"/>
      <c r="AE74" s="137"/>
      <c r="AF74" s="152"/>
    </row>
    <row r="75" spans="1:32" s="154" customFormat="1" ht="22.5" customHeight="1">
      <c r="A75" s="136">
        <v>1305</v>
      </c>
      <c r="B75" s="136" t="s">
        <v>35</v>
      </c>
      <c r="C75" s="136">
        <v>7</v>
      </c>
      <c r="D75" s="136" t="s">
        <v>36</v>
      </c>
      <c r="E75" s="159" t="str">
        <f t="shared" si="14"/>
        <v>さくら-7-A</v>
      </c>
      <c r="F75" s="160" t="s">
        <v>37</v>
      </c>
      <c r="G75" s="160"/>
      <c r="H75" s="161" t="s">
        <v>51</v>
      </c>
      <c r="I75" s="162" t="s">
        <v>52</v>
      </c>
      <c r="J75" s="163">
        <v>12164</v>
      </c>
      <c r="K75" s="144" t="str">
        <f t="shared" si="15"/>
        <v>77歳</v>
      </c>
      <c r="L75" s="162" t="s">
        <v>50</v>
      </c>
      <c r="M75" s="162" t="str">
        <f t="shared" si="16"/>
        <v>喜寿</v>
      </c>
      <c r="N75" s="164" t="str">
        <f t="shared" si="17"/>
        <v>群馬:喜寿</v>
      </c>
      <c r="O75" s="146">
        <v>10</v>
      </c>
      <c r="P75" s="165">
        <f t="shared" si="18"/>
      </c>
      <c r="Q75" s="165" t="str">
        <f t="shared" si="13"/>
        <v>○</v>
      </c>
      <c r="R75" s="165">
        <f t="shared" si="19"/>
      </c>
      <c r="S75" s="165">
        <f>IF(K75="60歳","○","")</f>
      </c>
      <c r="T75" s="166"/>
      <c r="U75" s="167" t="s">
        <v>37</v>
      </c>
      <c r="V75" s="166" t="s">
        <v>35</v>
      </c>
      <c r="W75" s="168"/>
      <c r="X75" s="149" t="s">
        <v>176</v>
      </c>
      <c r="Y75" s="169" t="s">
        <v>41</v>
      </c>
      <c r="Z75" s="162"/>
      <c r="AA75" s="170"/>
      <c r="AB75" s="162"/>
      <c r="AC75" s="162" t="s">
        <v>254</v>
      </c>
      <c r="AD75" s="171"/>
      <c r="AE75" s="136"/>
      <c r="AF75" s="136"/>
    </row>
    <row r="76" spans="1:32" ht="21.75" customHeight="1" thickBot="1">
      <c r="A76" s="92"/>
      <c r="B76" s="92"/>
      <c r="C76" s="92"/>
      <c r="D76" s="92"/>
      <c r="E76" s="93"/>
      <c r="F76" s="94"/>
      <c r="G76" s="94"/>
      <c r="H76" s="95"/>
      <c r="I76" s="96"/>
      <c r="J76" s="97"/>
      <c r="K76" s="98"/>
      <c r="L76" s="92"/>
      <c r="M76" s="99"/>
      <c r="N76" s="100"/>
      <c r="O76" s="97"/>
      <c r="P76" s="94"/>
      <c r="Q76" s="94"/>
      <c r="R76" s="94"/>
      <c r="S76" s="94"/>
      <c r="T76" s="97"/>
      <c r="U76" s="97"/>
      <c r="V76" s="97"/>
      <c r="W76" s="97"/>
      <c r="X76" s="92"/>
      <c r="Y76" s="92"/>
      <c r="Z76" s="92"/>
      <c r="AA76" s="101"/>
      <c r="AB76" s="92"/>
      <c r="AC76" s="178"/>
      <c r="AD76" s="92"/>
      <c r="AE76" s="92"/>
      <c r="AF76" s="92"/>
    </row>
    <row r="77" spans="1:32" ht="21.75" customHeight="1" thickTop="1">
      <c r="A77" s="103"/>
      <c r="B77" s="103"/>
      <c r="C77" s="103"/>
      <c r="D77" s="103"/>
      <c r="E77" s="104"/>
      <c r="F77" s="105">
        <v>68</v>
      </c>
      <c r="G77" s="105">
        <v>2</v>
      </c>
      <c r="H77" s="106"/>
      <c r="I77" s="107"/>
      <c r="J77" s="108"/>
      <c r="K77" s="109"/>
      <c r="L77" s="103"/>
      <c r="M77" s="110"/>
      <c r="N77" s="111"/>
      <c r="O77" s="108"/>
      <c r="P77" s="105">
        <v>1</v>
      </c>
      <c r="Q77" s="105">
        <v>17</v>
      </c>
      <c r="R77" s="105">
        <v>0</v>
      </c>
      <c r="S77" s="105">
        <v>0</v>
      </c>
      <c r="T77" s="108">
        <v>27</v>
      </c>
      <c r="U77" s="108">
        <v>39</v>
      </c>
      <c r="V77" s="108"/>
      <c r="W77" s="108"/>
      <c r="X77" s="103">
        <v>0</v>
      </c>
      <c r="Y77" s="103"/>
      <c r="Z77" s="103">
        <v>0</v>
      </c>
      <c r="AA77" s="112">
        <f>COUNTIF(AA3:AA76,"○")</f>
        <v>22</v>
      </c>
      <c r="AB77" s="103">
        <v>0</v>
      </c>
      <c r="AC77" s="179"/>
      <c r="AD77" s="103"/>
      <c r="AE77" s="103"/>
      <c r="AF77" s="103"/>
    </row>
    <row r="78" spans="1:32" ht="21.75" customHeight="1">
      <c r="A78" s="113"/>
      <c r="B78" s="113"/>
      <c r="C78" s="113"/>
      <c r="D78" s="113"/>
      <c r="E78" s="114"/>
      <c r="F78" s="115"/>
      <c r="G78" s="115"/>
      <c r="H78" s="116"/>
      <c r="I78" s="117"/>
      <c r="J78" s="118"/>
      <c r="K78" s="119"/>
      <c r="L78" s="113"/>
      <c r="M78" s="120"/>
      <c r="N78" s="121"/>
      <c r="O78" s="118"/>
      <c r="P78" s="115"/>
      <c r="Q78" s="115"/>
      <c r="R78" s="115"/>
      <c r="S78" s="115"/>
      <c r="T78" s="118"/>
      <c r="U78" s="118"/>
      <c r="V78" s="118"/>
      <c r="W78" s="118"/>
      <c r="X78" s="113"/>
      <c r="Y78" s="113"/>
      <c r="Z78" s="113"/>
      <c r="AA78" s="122"/>
      <c r="AB78" s="113"/>
      <c r="AC78" s="180"/>
      <c r="AD78" s="113"/>
      <c r="AE78" s="113"/>
      <c r="AF78" s="113"/>
    </row>
    <row r="79" spans="1:32" ht="21.75" customHeight="1">
      <c r="A79" s="113"/>
      <c r="B79" s="113"/>
      <c r="C79" s="113"/>
      <c r="D79" s="113"/>
      <c r="E79" s="114"/>
      <c r="F79" s="115"/>
      <c r="G79" s="115"/>
      <c r="H79" s="116"/>
      <c r="I79" s="117"/>
      <c r="J79" s="118"/>
      <c r="K79" s="119"/>
      <c r="L79" s="113"/>
      <c r="M79" s="120"/>
      <c r="N79" s="121"/>
      <c r="O79" s="118"/>
      <c r="P79" s="115"/>
      <c r="Q79" s="115"/>
      <c r="R79" s="115"/>
      <c r="S79" s="115"/>
      <c r="T79" s="118"/>
      <c r="U79" s="118"/>
      <c r="V79" s="118"/>
      <c r="W79" s="118"/>
      <c r="X79" s="113"/>
      <c r="Y79" s="113"/>
      <c r="Z79" s="113"/>
      <c r="AA79" s="122"/>
      <c r="AB79" s="113"/>
      <c r="AC79" s="180"/>
      <c r="AD79" s="113"/>
      <c r="AE79" s="113"/>
      <c r="AF79" s="113"/>
    </row>
  </sheetData>
  <sheetProtection/>
  <autoFilter ref="A2:AF75"/>
  <mergeCells count="22">
    <mergeCell ref="Y1:Y2"/>
    <mergeCell ref="AA1:AA2"/>
    <mergeCell ref="K1:K2"/>
    <mergeCell ref="L1:L2"/>
    <mergeCell ref="P1:S1"/>
    <mergeCell ref="T1:W1"/>
    <mergeCell ref="AD1:AF1"/>
    <mergeCell ref="A1:A2"/>
    <mergeCell ref="B1:B2"/>
    <mergeCell ref="C1:C2"/>
    <mergeCell ref="D1:D2"/>
    <mergeCell ref="E1:E2"/>
    <mergeCell ref="N1:N2"/>
    <mergeCell ref="O1:O2"/>
    <mergeCell ref="AC1:AC2"/>
    <mergeCell ref="M1:M2"/>
    <mergeCell ref="F1:F2"/>
    <mergeCell ref="X1:X2"/>
    <mergeCell ref="G1:G2"/>
    <mergeCell ref="H1:H2"/>
    <mergeCell ref="I1:I2"/>
    <mergeCell ref="J1:J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G55"/>
  <sheetViews>
    <sheetView showGridLines="0" tabSelected="1" view="pageLayout" zoomScale="85" zoomScalePageLayoutView="85" workbookViewId="0" topLeftCell="A28">
      <selection activeCell="W7" sqref="W7"/>
    </sheetView>
  </sheetViews>
  <sheetFormatPr defaultColWidth="9.00390625" defaultRowHeight="15" customHeight="1"/>
  <cols>
    <col min="1" max="1" width="5.00390625" style="5" customWidth="1"/>
    <col min="2" max="2" width="2.875" style="5" customWidth="1"/>
    <col min="3" max="3" width="16.25390625" style="217" customWidth="1"/>
    <col min="4" max="4" width="3.75390625" style="218" customWidth="1"/>
    <col min="5" max="5" width="16.25390625" style="217" customWidth="1"/>
    <col min="6" max="6" width="2.50390625" style="219" customWidth="1"/>
    <col min="7" max="7" width="9.375" style="220" customWidth="1"/>
    <col min="8" max="8" width="2.50390625" style="219" customWidth="1"/>
    <col min="9" max="9" width="1.25" style="6" customWidth="1"/>
    <col min="10" max="17" width="3.375" style="300" customWidth="1"/>
    <col min="18" max="20" width="3.375" style="227" customWidth="1"/>
    <col min="21" max="24" width="3.375" style="221" customWidth="1"/>
    <col min="25" max="25" width="1.25" style="3" customWidth="1"/>
    <col min="26" max="26" width="16.25390625" style="224" customWidth="1"/>
    <col min="27" max="27" width="3.75390625" style="219" customWidth="1"/>
    <col min="28" max="28" width="16.25390625" style="217" customWidth="1"/>
    <col min="29" max="29" width="2.50390625" style="218" customWidth="1"/>
    <col min="30" max="30" width="9.375" style="218" customWidth="1"/>
    <col min="31" max="31" width="2.50390625" style="5" customWidth="1"/>
    <col min="32" max="32" width="5.375" style="5" bestFit="1" customWidth="1"/>
    <col min="33" max="16384" width="9.00390625" style="5" customWidth="1"/>
  </cols>
  <sheetData>
    <row r="1" spans="1:32" ht="26.25" customHeight="1" thickBot="1">
      <c r="A1" s="370">
        <v>1</v>
      </c>
      <c r="B1" s="4"/>
      <c r="C1" s="369" t="str">
        <f>VLOOKUP("さくら-"&amp;A1&amp;"-A",'選手データ（さくら）'!E:L,4,0)</f>
        <v>大久保初子</v>
      </c>
      <c r="D1" s="371" t="s">
        <v>0</v>
      </c>
      <c r="E1" s="369" t="str">
        <f>VLOOKUP("さくら-"&amp;A1&amp;"-B",'選手データ（さくら）'!E:L,4,0)</f>
        <v>今井美里</v>
      </c>
      <c r="F1" s="371" t="s">
        <v>1</v>
      </c>
      <c r="G1" s="372" t="str">
        <f>VLOOKUP("さくら-"&amp;A1&amp;"-A",'選手データ（さくら）'!E:L,8,0)</f>
        <v>愛知</v>
      </c>
      <c r="H1" s="371" t="s">
        <v>2</v>
      </c>
      <c r="I1" s="2"/>
      <c r="J1" s="225"/>
      <c r="K1" s="302" t="s">
        <v>175</v>
      </c>
      <c r="L1" s="225"/>
      <c r="M1" s="225"/>
      <c r="N1" s="302" t="s">
        <v>175</v>
      </c>
      <c r="O1" s="226"/>
      <c r="P1" s="226"/>
      <c r="Q1" s="226"/>
      <c r="T1" s="304"/>
      <c r="U1" s="305" t="s">
        <v>175</v>
      </c>
      <c r="V1" s="305"/>
      <c r="W1" s="305"/>
      <c r="X1" s="305" t="s">
        <v>175</v>
      </c>
      <c r="Z1" s="369" t="str">
        <f>VLOOKUP("さくら-"&amp;AF1&amp;"-A",'選手データ（さくら）'!E:L,4,0)</f>
        <v>柿崎良子</v>
      </c>
      <c r="AA1" s="371" t="s">
        <v>0</v>
      </c>
      <c r="AB1" s="369" t="str">
        <f>VLOOKUP("さくら-"&amp;AF1&amp;"-B",'選手データ（さくら）'!E:L,4,0)</f>
        <v>高橋若子</v>
      </c>
      <c r="AC1" s="371" t="s">
        <v>1</v>
      </c>
      <c r="AD1" s="212" t="str">
        <f>VLOOKUP("さくら-"&amp;AF1&amp;"-A",'選手データ（さくら）'!E:L,8,0)</f>
        <v>青森</v>
      </c>
      <c r="AE1" s="367" t="s">
        <v>2</v>
      </c>
      <c r="AF1" s="370">
        <v>18</v>
      </c>
    </row>
    <row r="2" spans="1:32" ht="26.25" customHeight="1" thickTop="1">
      <c r="A2" s="370"/>
      <c r="B2" s="4"/>
      <c r="C2" s="369"/>
      <c r="D2" s="371"/>
      <c r="E2" s="369"/>
      <c r="F2" s="371"/>
      <c r="G2" s="372"/>
      <c r="H2" s="371"/>
      <c r="I2" s="2"/>
      <c r="J2" s="226"/>
      <c r="K2" s="229"/>
      <c r="L2" s="226"/>
      <c r="M2" s="226"/>
      <c r="N2" s="230"/>
      <c r="O2" s="226"/>
      <c r="P2" s="226"/>
      <c r="Q2" s="226"/>
      <c r="T2" s="231"/>
      <c r="W2" s="232"/>
      <c r="Z2" s="369"/>
      <c r="AA2" s="371"/>
      <c r="AB2" s="369"/>
      <c r="AC2" s="371"/>
      <c r="AD2" s="213" t="str">
        <f>IF(VLOOKUP("さくら-"&amp;AF1&amp;"-B",'選手データ（さくら）'!E:L,8,0)=AD1,"",VLOOKUP("さくら-"&amp;AF1&amp;"-B",'選手データ（さくら）'!E:L,8,0))</f>
        <v>福島</v>
      </c>
      <c r="AE2" s="367"/>
      <c r="AF2" s="370"/>
    </row>
    <row r="3" spans="1:32" ht="26.25" customHeight="1" thickBot="1">
      <c r="A3" s="370">
        <v>2</v>
      </c>
      <c r="B3" s="373" t="s">
        <v>259</v>
      </c>
      <c r="C3" s="369" t="str">
        <f>VLOOKUP("さくら-"&amp;A3&amp;"-A",'選手データ（さくら）'!E:L,4,0)</f>
        <v>加藤祥子</v>
      </c>
      <c r="D3" s="371" t="s">
        <v>0</v>
      </c>
      <c r="E3" s="369" t="str">
        <f>VLOOKUP("さくら-"&amp;A3&amp;"-B",'選手データ（さくら）'!E:L,4,0)</f>
        <v>安藤玲子</v>
      </c>
      <c r="F3" s="371" t="s">
        <v>1</v>
      </c>
      <c r="G3" s="372" t="str">
        <f>VLOOKUP("さくら-"&amp;A3&amp;"-A",'選手データ（さくら）'!E:L,8,0)</f>
        <v>埼玉</v>
      </c>
      <c r="H3" s="371" t="s">
        <v>2</v>
      </c>
      <c r="I3" s="2"/>
      <c r="J3" s="233"/>
      <c r="K3" s="234"/>
      <c r="L3" s="233" t="s">
        <v>260</v>
      </c>
      <c r="M3" s="233"/>
      <c r="N3" s="235"/>
      <c r="O3" s="308" t="s">
        <v>175</v>
      </c>
      <c r="P3" s="303"/>
      <c r="Q3" s="226"/>
      <c r="T3" s="236">
        <v>1</v>
      </c>
      <c r="U3" s="237"/>
      <c r="W3" s="238">
        <v>0</v>
      </c>
      <c r="X3" s="237"/>
      <c r="Z3" s="369" t="str">
        <f>VLOOKUP("さくら-"&amp;AF3&amp;"-A",'選手データ（さくら）'!E:L,4,0)</f>
        <v>帯金松代</v>
      </c>
      <c r="AA3" s="368" t="s">
        <v>3</v>
      </c>
      <c r="AB3" s="369" t="str">
        <f>VLOOKUP("さくら-"&amp;AF3&amp;"-B",'選手データ（さくら）'!E:L,4,0)</f>
        <v>伊藤美佐子</v>
      </c>
      <c r="AC3" s="368" t="s">
        <v>4</v>
      </c>
      <c r="AD3" s="372" t="str">
        <f>VLOOKUP("さくら-"&amp;AF3&amp;"-A",'選手データ（さくら）'!E:L,8,0)</f>
        <v>静岡</v>
      </c>
      <c r="AE3" s="367" t="s">
        <v>2</v>
      </c>
      <c r="AF3" s="370">
        <v>19</v>
      </c>
    </row>
    <row r="4" spans="1:32" ht="26.25" customHeight="1" thickTop="1">
      <c r="A4" s="370"/>
      <c r="B4" s="373"/>
      <c r="C4" s="369"/>
      <c r="D4" s="371"/>
      <c r="E4" s="369"/>
      <c r="F4" s="371"/>
      <c r="G4" s="372">
        <f>IF(VLOOKUP("さくら-"&amp;A3&amp;"-B",'選手データ（さくら）'!E:L,8,0)=G3,"",VLOOKUP("さくら-"&amp;A3&amp;"-B",'選手データ（さくら）'!E:L,8,0))</f>
      </c>
      <c r="H4" s="371"/>
      <c r="I4" s="2"/>
      <c r="J4" s="239" t="s">
        <v>260</v>
      </c>
      <c r="K4" s="240"/>
      <c r="L4" s="239"/>
      <c r="M4" s="241"/>
      <c r="N4" s="239"/>
      <c r="O4" s="242"/>
      <c r="P4" s="226"/>
      <c r="Q4" s="226"/>
      <c r="T4" s="243"/>
      <c r="U4" s="244"/>
      <c r="V4" s="245"/>
      <c r="W4" s="246"/>
      <c r="X4" s="246">
        <v>2</v>
      </c>
      <c r="Z4" s="369"/>
      <c r="AA4" s="368"/>
      <c r="AB4" s="369"/>
      <c r="AC4" s="368"/>
      <c r="AD4" s="372">
        <f>IF(VLOOKUP("さくら-"&amp;AF3&amp;"-B",'選手データ（さくら）'!E:L,8,0)=AD3,"",VLOOKUP("さくら-"&amp;AF3&amp;"-B",'選手データ（さくら）'!E:L,8,0))</f>
      </c>
      <c r="AE4" s="367"/>
      <c r="AF4" s="370">
        <v>19</v>
      </c>
    </row>
    <row r="5" spans="1:32" ht="26.25" customHeight="1">
      <c r="A5" s="370">
        <v>3</v>
      </c>
      <c r="B5" s="4"/>
      <c r="C5" s="369" t="str">
        <f>VLOOKUP("さくら-"&amp;A5&amp;"-A",'選手データ（さくら）'!E:L,4,0)</f>
        <v>吉村日登美</v>
      </c>
      <c r="D5" s="371" t="s">
        <v>0</v>
      </c>
      <c r="E5" s="369" t="str">
        <f>VLOOKUP("さくら-"&amp;A5&amp;"-B",'選手データ（さくら）'!E:L,4,0)</f>
        <v>貝原弘子</v>
      </c>
      <c r="F5" s="371" t="s">
        <v>1</v>
      </c>
      <c r="G5" s="372" t="str">
        <f>VLOOKUP("さくら-"&amp;A5&amp;"-A",'選手データ（さくら）'!E:L,8,0)</f>
        <v>大阪</v>
      </c>
      <c r="H5" s="371" t="s">
        <v>2</v>
      </c>
      <c r="I5" s="2"/>
      <c r="J5" s="247"/>
      <c r="K5" s="248"/>
      <c r="L5" s="247"/>
      <c r="M5" s="249"/>
      <c r="N5" s="250"/>
      <c r="O5" s="251"/>
      <c r="P5" s="226"/>
      <c r="Q5" s="226"/>
      <c r="T5" s="243"/>
      <c r="U5" s="252"/>
      <c r="V5" s="253"/>
      <c r="W5" s="254"/>
      <c r="X5" s="254"/>
      <c r="Z5" s="369" t="str">
        <f>VLOOKUP("さくら-"&amp;AF5&amp;"-A",'選手データ（さくら）'!E:L,4,0)</f>
        <v>若林光子</v>
      </c>
      <c r="AA5" s="368" t="s">
        <v>3</v>
      </c>
      <c r="AB5" s="369" t="str">
        <f>VLOOKUP("さくら-"&amp;AF5&amp;"-B",'選手データ（さくら）'!E:L,4,0)</f>
        <v>田辺幸子</v>
      </c>
      <c r="AC5" s="368" t="s">
        <v>4</v>
      </c>
      <c r="AD5" s="372" t="str">
        <f>VLOOKUP("さくら-"&amp;AF5&amp;"-A",'選手データ（さくら）'!E:L,8,0)</f>
        <v>岡山</v>
      </c>
      <c r="AE5" s="367" t="s">
        <v>2</v>
      </c>
      <c r="AF5" s="370">
        <v>20</v>
      </c>
    </row>
    <row r="6" spans="1:32" ht="26.25" customHeight="1">
      <c r="A6" s="370"/>
      <c r="B6" s="4"/>
      <c r="C6" s="369"/>
      <c r="D6" s="371"/>
      <c r="E6" s="369"/>
      <c r="F6" s="371"/>
      <c r="G6" s="372">
        <f>IF(VLOOKUP("さくら-"&amp;A5&amp;"-B",'選手データ（さくら）'!E:L,8,0)=G5,"",VLOOKUP("さくら-"&amp;A5&amp;"-B",'選手データ（さくら）'!E:L,8,0))</f>
      </c>
      <c r="H6" s="371"/>
      <c r="I6" s="2"/>
      <c r="J6" s="239"/>
      <c r="K6" s="239">
        <v>0</v>
      </c>
      <c r="L6" s="239"/>
      <c r="M6" s="239"/>
      <c r="N6" s="239">
        <v>0</v>
      </c>
      <c r="O6" s="255"/>
      <c r="P6" s="226"/>
      <c r="Q6" s="226"/>
      <c r="S6" s="221"/>
      <c r="T6" s="243"/>
      <c r="U6" s="246">
        <v>0</v>
      </c>
      <c r="V6" s="246"/>
      <c r="W6" s="313" t="s">
        <v>175</v>
      </c>
      <c r="X6" s="246"/>
      <c r="Z6" s="369"/>
      <c r="AA6" s="368"/>
      <c r="AB6" s="369"/>
      <c r="AC6" s="368"/>
      <c r="AD6" s="372"/>
      <c r="AE6" s="367"/>
      <c r="AF6" s="370">
        <v>20</v>
      </c>
    </row>
    <row r="7" spans="1:33" ht="26.25" customHeight="1">
      <c r="A7" s="370">
        <v>4</v>
      </c>
      <c r="B7" s="4"/>
      <c r="C7" s="369" t="str">
        <f>VLOOKUP("さくら-"&amp;A7&amp;"-A",'選手データ（さくら）'!E:L,4,0)</f>
        <v>土屋つる子</v>
      </c>
      <c r="D7" s="371" t="s">
        <v>0</v>
      </c>
      <c r="E7" s="209" t="str">
        <f>VLOOKUP("さくら-"&amp;A7&amp;"-B",'選手データ（さくら）'!E:L,4,0)</f>
        <v>竹内敏子</v>
      </c>
      <c r="F7" s="371" t="s">
        <v>1</v>
      </c>
      <c r="G7" s="372" t="str">
        <f>VLOOKUP("さくら-"&amp;A7&amp;"-A",'選手データ（さくら）'!E:L,8,0)</f>
        <v>神奈川</v>
      </c>
      <c r="H7" s="371" t="s">
        <v>2</v>
      </c>
      <c r="I7" s="2"/>
      <c r="J7" s="315" t="s">
        <v>175</v>
      </c>
      <c r="K7" s="256"/>
      <c r="L7" s="256"/>
      <c r="M7" s="256">
        <v>3</v>
      </c>
      <c r="N7" s="226"/>
      <c r="O7" s="255"/>
      <c r="P7" s="226"/>
      <c r="Q7" s="226"/>
      <c r="S7" s="221"/>
      <c r="T7" s="243"/>
      <c r="V7" s="221">
        <v>1</v>
      </c>
      <c r="X7" s="237">
        <v>0</v>
      </c>
      <c r="Y7" s="207"/>
      <c r="Z7" s="209" t="str">
        <f>VLOOKUP("さくら-"&amp;AF7&amp;"-A",'選手データ（さくら）'!E:L,4,0)</f>
        <v>野間友子</v>
      </c>
      <c r="AA7" s="368" t="s">
        <v>3</v>
      </c>
      <c r="AB7" s="369" t="str">
        <f>VLOOKUP("さくら-"&amp;AF7&amp;"-B",'選手データ（さくら）'!E:L,4,0)</f>
        <v>名田道子</v>
      </c>
      <c r="AC7" s="368" t="s">
        <v>4</v>
      </c>
      <c r="AD7" s="212" t="str">
        <f>VLOOKUP("さくら-"&amp;AF7&amp;"-A",'選手データ（さくら）'!E:L,8,0)</f>
        <v>愛媛</v>
      </c>
      <c r="AE7" s="367" t="s">
        <v>2</v>
      </c>
      <c r="AF7" s="370">
        <v>21</v>
      </c>
      <c r="AG7" s="3"/>
    </row>
    <row r="8" spans="1:33" ht="26.25" customHeight="1" thickBot="1">
      <c r="A8" s="370"/>
      <c r="B8" s="4"/>
      <c r="C8" s="369"/>
      <c r="D8" s="371"/>
      <c r="E8" s="213" t="str">
        <f>VLOOKUP("さくら-"&amp;"変更4"&amp;A8&amp;"-B",'選手データ（さくら）'!E:L,4,0)</f>
        <v>鷲見慶子</v>
      </c>
      <c r="F8" s="371"/>
      <c r="G8" s="372">
        <f>IF(VLOOKUP("さくら-"&amp;A7&amp;"-B",'選手データ（さくら）'!E:L,8,0)=G7,"",VLOOKUP("さくら-"&amp;A7&amp;"-B",'選手データ（さくら）'!E:L,8,0))</f>
      </c>
      <c r="H8" s="371"/>
      <c r="I8" s="2"/>
      <c r="J8" s="226"/>
      <c r="K8" s="257"/>
      <c r="L8" s="226"/>
      <c r="M8" s="226"/>
      <c r="N8" s="257"/>
      <c r="O8" s="255"/>
      <c r="P8" s="308" t="s">
        <v>175</v>
      </c>
      <c r="Q8" s="226"/>
      <c r="S8" s="258">
        <v>0</v>
      </c>
      <c r="T8" s="243"/>
      <c r="V8" s="259"/>
      <c r="W8" s="260"/>
      <c r="X8" s="243"/>
      <c r="Z8" s="213" t="str">
        <f>VLOOKUP("さくら-"&amp;"変更21"&amp;AF8&amp;"-A",'選手データ（さくら）'!E:L,4,0)</f>
        <v>竹内　　京</v>
      </c>
      <c r="AA8" s="368"/>
      <c r="AB8" s="369"/>
      <c r="AC8" s="368"/>
      <c r="AD8" s="213" t="str">
        <f>IF(VLOOKUP("さくら-"&amp;AF7&amp;"-B",'選手データ（さくら）'!E:L,8,0)=AD7,"",VLOOKUP("さくら-"&amp;AF7&amp;"-B",'選手データ（さくら）'!E:L,8,0))</f>
        <v>千葉</v>
      </c>
      <c r="AE8" s="367"/>
      <c r="AF8" s="370"/>
      <c r="AG8" s="3"/>
    </row>
    <row r="9" spans="1:33" ht="26.25" customHeight="1" thickBot="1" thickTop="1">
      <c r="A9" s="370">
        <v>5</v>
      </c>
      <c r="B9" s="4"/>
      <c r="C9" s="369" t="str">
        <f>VLOOKUP("さくら-"&amp;A9&amp;"-A",'選手データ（さくら）'!E:L,4,0)</f>
        <v>國米孝子</v>
      </c>
      <c r="D9" s="371" t="s">
        <v>0</v>
      </c>
      <c r="E9" s="369" t="str">
        <f>VLOOKUP("さくら-"&amp;A9&amp;"-B",'選手データ（さくら）'!E:L,4,0)</f>
        <v>古永美代子</v>
      </c>
      <c r="F9" s="371" t="s">
        <v>1</v>
      </c>
      <c r="G9" s="212" t="str">
        <f>VLOOKUP("さくら-"&amp;A9&amp;"-A",'選手データ（さくら）'!E:L,8,0)</f>
        <v>熊本</v>
      </c>
      <c r="H9" s="371" t="s">
        <v>2</v>
      </c>
      <c r="I9" s="208"/>
      <c r="J9" s="261"/>
      <c r="K9" s="262">
        <v>1</v>
      </c>
      <c r="L9" s="256"/>
      <c r="M9" s="256"/>
      <c r="N9" s="263">
        <v>2</v>
      </c>
      <c r="O9" s="226"/>
      <c r="P9" s="242"/>
      <c r="Q9" s="226"/>
      <c r="R9" s="232"/>
      <c r="S9" s="264"/>
      <c r="T9" s="221"/>
      <c r="U9" s="232">
        <v>3</v>
      </c>
      <c r="V9" s="265"/>
      <c r="W9" s="238">
        <v>3</v>
      </c>
      <c r="X9" s="265"/>
      <c r="Z9" s="369" t="str">
        <f>VLOOKUP("さくら-"&amp;AF9&amp;"-A",'選手データ（さくら）'!E:L,4,0)</f>
        <v>前原通江</v>
      </c>
      <c r="AA9" s="368" t="s">
        <v>3</v>
      </c>
      <c r="AB9" s="369" t="str">
        <f>VLOOKUP("さくら-"&amp;AF9&amp;"-B",'選手データ（さくら）'!E:L,4,0)</f>
        <v>平山登代子</v>
      </c>
      <c r="AC9" s="368" t="s">
        <v>4</v>
      </c>
      <c r="AD9" s="372" t="str">
        <f>VLOOKUP("さくら-"&amp;AF9&amp;"-A",'選手データ（さくら）'!E:L,8,0)</f>
        <v>大阪</v>
      </c>
      <c r="AE9" s="367" t="s">
        <v>2</v>
      </c>
      <c r="AF9" s="370">
        <v>22</v>
      </c>
      <c r="AG9" s="3"/>
    </row>
    <row r="10" spans="1:33" ht="26.25" customHeight="1" thickTop="1">
      <c r="A10" s="370"/>
      <c r="B10" s="4"/>
      <c r="C10" s="369"/>
      <c r="D10" s="371"/>
      <c r="E10" s="369"/>
      <c r="F10" s="371"/>
      <c r="G10" s="213" t="str">
        <f>IF(VLOOKUP("さくら-"&amp;A9&amp;"-B",'選手データ（さくら）'!E:L,8,0)=G9,"",VLOOKUP("さくら-"&amp;A9&amp;"-B",'選手データ（さくら）'!E:L,8,0))</f>
        <v>兵庫</v>
      </c>
      <c r="H10" s="371"/>
      <c r="I10" s="2"/>
      <c r="J10" s="266">
        <v>0</v>
      </c>
      <c r="K10" s="266"/>
      <c r="L10" s="267"/>
      <c r="M10" s="268"/>
      <c r="N10" s="266"/>
      <c r="O10" s="257"/>
      <c r="P10" s="251"/>
      <c r="Q10" s="226"/>
      <c r="R10" s="232"/>
      <c r="S10" s="269"/>
      <c r="T10" s="221"/>
      <c r="U10" s="270"/>
      <c r="V10" s="245"/>
      <c r="W10" s="271"/>
      <c r="X10" s="313" t="s">
        <v>175</v>
      </c>
      <c r="Z10" s="369"/>
      <c r="AA10" s="368"/>
      <c r="AB10" s="369"/>
      <c r="AC10" s="368"/>
      <c r="AD10" s="372"/>
      <c r="AE10" s="367"/>
      <c r="AF10" s="370"/>
      <c r="AG10" s="3"/>
    </row>
    <row r="11" spans="1:33" ht="26.25" customHeight="1" thickBot="1">
      <c r="A11" s="370">
        <v>6</v>
      </c>
      <c r="B11" s="4"/>
      <c r="C11" s="369" t="str">
        <f>VLOOKUP("さくら-"&amp;A11&amp;"-A",'選手データ（さくら）'!E:L,4,0)</f>
        <v>三代道子</v>
      </c>
      <c r="D11" s="371" t="s">
        <v>0</v>
      </c>
      <c r="E11" s="369" t="str">
        <f>VLOOKUP("さくら-"&amp;A11&amp;"-B",'選手データ（さくら）'!E:L,4,0)</f>
        <v>加藤英子</v>
      </c>
      <c r="F11" s="371" t="s">
        <v>1</v>
      </c>
      <c r="G11" s="372" t="str">
        <f>VLOOKUP("さくら-"&amp;A11&amp;"-A",'選手データ（さくら）'!E:L,8,0)</f>
        <v>島根</v>
      </c>
      <c r="H11" s="371" t="s">
        <v>2</v>
      </c>
      <c r="I11" s="2"/>
      <c r="J11" s="272"/>
      <c r="K11" s="319"/>
      <c r="L11" s="320"/>
      <c r="M11" s="321"/>
      <c r="N11" s="266"/>
      <c r="O11" s="257"/>
      <c r="P11" s="251"/>
      <c r="Q11" s="226"/>
      <c r="R11" s="232"/>
      <c r="S11" s="269"/>
      <c r="T11" s="221"/>
      <c r="U11" s="273"/>
      <c r="V11" s="274"/>
      <c r="W11" s="275"/>
      <c r="X11" s="276"/>
      <c r="Z11" s="369" t="str">
        <f>VLOOKUP("さくら-"&amp;AF11&amp;"-A",'選手データ（さくら）'!E:L,4,0)</f>
        <v>酒井廣子</v>
      </c>
      <c r="AA11" s="368" t="s">
        <v>3</v>
      </c>
      <c r="AB11" s="369" t="str">
        <f>VLOOKUP("さくら-"&amp;AF11&amp;"-B",'選手データ（さくら）'!E:L,4,0)</f>
        <v>奥田弘子</v>
      </c>
      <c r="AC11" s="368" t="s">
        <v>4</v>
      </c>
      <c r="AD11" s="212" t="str">
        <f>VLOOKUP("さくら-"&amp;AF11&amp;"-A",'選手データ（さくら）'!E:L,8,0)</f>
        <v>京都</v>
      </c>
      <c r="AE11" s="367" t="s">
        <v>2</v>
      </c>
      <c r="AF11" s="370">
        <v>23</v>
      </c>
      <c r="AG11" s="3"/>
    </row>
    <row r="12" spans="1:33" ht="26.25" customHeight="1" thickBot="1" thickTop="1">
      <c r="A12" s="370"/>
      <c r="B12" s="4"/>
      <c r="C12" s="369"/>
      <c r="D12" s="371"/>
      <c r="E12" s="369"/>
      <c r="F12" s="371"/>
      <c r="G12" s="372">
        <f>IF(VLOOKUP("さくら-"&amp;A11&amp;"-B",'選手データ（さくら）'!E:L,8,0)=G11,"",VLOOKUP("さくら-"&amp;A11&amp;"-B",'選手データ（さくら）'!E:L,8,0))</f>
      </c>
      <c r="H12" s="371"/>
      <c r="I12" s="2"/>
      <c r="J12" s="266"/>
      <c r="K12" s="318" t="s">
        <v>175</v>
      </c>
      <c r="L12" s="318"/>
      <c r="M12" s="318" t="s">
        <v>175</v>
      </c>
      <c r="N12" s="266"/>
      <c r="O12" s="277"/>
      <c r="P12" s="251"/>
      <c r="Q12" s="226"/>
      <c r="R12" s="232"/>
      <c r="S12" s="269"/>
      <c r="T12" s="232"/>
      <c r="U12" s="271"/>
      <c r="V12" s="313" t="s">
        <v>175</v>
      </c>
      <c r="W12" s="313" t="s">
        <v>175</v>
      </c>
      <c r="X12" s="246"/>
      <c r="Z12" s="369"/>
      <c r="AA12" s="368"/>
      <c r="AB12" s="369"/>
      <c r="AC12" s="368"/>
      <c r="AD12" s="213" t="str">
        <f>IF(VLOOKUP("さくら-"&amp;AF11&amp;"-B",'選手データ（さくら）'!E:L,8,0)=AD11,"",VLOOKUP("さくら-"&amp;AF11&amp;"-B",'選手データ（さくら）'!E:L,8,0))</f>
        <v>岐阜</v>
      </c>
      <c r="AE12" s="367"/>
      <c r="AF12" s="370"/>
      <c r="AG12" s="3"/>
    </row>
    <row r="13" spans="1:33" ht="26.25" customHeight="1" thickBot="1" thickTop="1">
      <c r="A13" s="370">
        <v>7</v>
      </c>
      <c r="B13" s="4"/>
      <c r="C13" s="209" t="str">
        <f>VLOOKUP("さくら-"&amp;A13&amp;"-A",'選手データ（さくら）'!E:L,4,0)</f>
        <v>杵渕てる子</v>
      </c>
      <c r="D13" s="371" t="s">
        <v>0</v>
      </c>
      <c r="E13" s="369" t="str">
        <f>VLOOKUP("さくら-"&amp;A13&amp;"-B",'選手データ（さくら）'!E:L,4,0)</f>
        <v>河内麗子</v>
      </c>
      <c r="F13" s="371" t="s">
        <v>1</v>
      </c>
      <c r="G13" s="212" t="str">
        <f>VLOOKUP("さくら-"&amp;A13&amp;"-A",'選手データ（さくら）'!E:L,8,0)</f>
        <v>群馬</v>
      </c>
      <c r="H13" s="371" t="s">
        <v>2</v>
      </c>
      <c r="I13" s="2"/>
      <c r="J13" s="302" t="s">
        <v>175</v>
      </c>
      <c r="K13" s="302"/>
      <c r="L13" s="302"/>
      <c r="M13" s="302" t="s">
        <v>175</v>
      </c>
      <c r="N13" s="255"/>
      <c r="O13" s="266">
        <v>1</v>
      </c>
      <c r="P13" s="255"/>
      <c r="Q13" s="226"/>
      <c r="R13" s="232"/>
      <c r="S13" s="221"/>
      <c r="T13" s="330" t="s">
        <v>175</v>
      </c>
      <c r="U13" s="307"/>
      <c r="V13" s="305" t="s">
        <v>175</v>
      </c>
      <c r="W13" s="305"/>
      <c r="X13" s="305" t="s">
        <v>175</v>
      </c>
      <c r="Z13" s="369" t="str">
        <f>VLOOKUP("さくら-"&amp;AF13&amp;"-A",'選手データ（さくら）'!E:L,4,0)</f>
        <v>木下　　幸</v>
      </c>
      <c r="AA13" s="368" t="s">
        <v>3</v>
      </c>
      <c r="AB13" s="369" t="str">
        <f>VLOOKUP("さくら-"&amp;AF13&amp;"-B",'選手データ（さくら）'!E:L,4,0)</f>
        <v>横木昌子</v>
      </c>
      <c r="AC13" s="368" t="s">
        <v>4</v>
      </c>
      <c r="AD13" s="212" t="str">
        <f>VLOOKUP("さくら-"&amp;AF13&amp;"-A",'選手データ（さくら）'!E:L,8,0)</f>
        <v>滋賀</v>
      </c>
      <c r="AE13" s="367" t="s">
        <v>2</v>
      </c>
      <c r="AF13" s="370">
        <v>24</v>
      </c>
      <c r="AG13" s="3"/>
    </row>
    <row r="14" spans="1:33" ht="26.25" customHeight="1" thickTop="1">
      <c r="A14" s="370"/>
      <c r="B14" s="4"/>
      <c r="C14" s="213" t="str">
        <f>VLOOKUP("さくら-"&amp;"変更7"&amp;A14&amp;"-A",'選手データ（さくら）'!E:L,4,0)</f>
        <v>栗林武子</v>
      </c>
      <c r="D14" s="371"/>
      <c r="E14" s="369"/>
      <c r="F14" s="371"/>
      <c r="G14" s="213" t="str">
        <f>IF(VLOOKUP("さくら-"&amp;A13&amp;"-B",'選手データ（さくら）'!E:L,8,0)=G13,"",VLOOKUP("さくら-"&amp;A13&amp;"-B",'選手データ（さくら）'!E:L,8,0))</f>
        <v>千葉</v>
      </c>
      <c r="H14" s="371"/>
      <c r="I14" s="2"/>
      <c r="J14" s="226"/>
      <c r="K14" s="257"/>
      <c r="L14" s="226"/>
      <c r="M14" s="230"/>
      <c r="N14" s="255"/>
      <c r="O14" s="226"/>
      <c r="P14" s="255"/>
      <c r="Q14" s="226"/>
      <c r="R14" s="232"/>
      <c r="S14" s="221"/>
      <c r="T14" s="231"/>
      <c r="U14" s="278"/>
      <c r="W14" s="232"/>
      <c r="X14" s="243"/>
      <c r="Z14" s="369"/>
      <c r="AA14" s="368"/>
      <c r="AB14" s="369"/>
      <c r="AC14" s="368"/>
      <c r="AD14" s="213" t="str">
        <f>IF(VLOOKUP("さくら-"&amp;AF13&amp;"-B",'選手データ（さくら）'!E:L,8,0)=AD13,"",VLOOKUP("さくら-"&amp;AF13&amp;"-B",'選手データ（さくら）'!E:L,8,0))</f>
        <v>鹿児島</v>
      </c>
      <c r="AE14" s="367"/>
      <c r="AF14" s="370"/>
      <c r="AG14" s="3"/>
    </row>
    <row r="15" spans="1:33" ht="26.25" customHeight="1" thickBot="1">
      <c r="A15" s="370">
        <v>8</v>
      </c>
      <c r="B15" s="4"/>
      <c r="C15" s="369" t="str">
        <f>VLOOKUP("さくら-"&amp;A15&amp;"-A",'選手データ（さくら）'!E:L,4,0)</f>
        <v>立入霞代子</v>
      </c>
      <c r="D15" s="371" t="s">
        <v>0</v>
      </c>
      <c r="E15" s="369" t="str">
        <f>VLOOKUP("さくら-"&amp;A15&amp;"-B",'選手データ（さくら）'!E:L,4,0)</f>
        <v>石田とし子</v>
      </c>
      <c r="F15" s="371" t="s">
        <v>1</v>
      </c>
      <c r="G15" s="212" t="str">
        <f>VLOOKUP("さくら-"&amp;A15&amp;"-A",'選手データ（さくら）'!E:L,8,0)</f>
        <v>大阪</v>
      </c>
      <c r="H15" s="371" t="s">
        <v>2</v>
      </c>
      <c r="I15" s="2"/>
      <c r="J15" s="256"/>
      <c r="K15" s="317" t="s">
        <v>175</v>
      </c>
      <c r="L15" s="315"/>
      <c r="M15" s="323"/>
      <c r="N15" s="314"/>
      <c r="O15" s="226"/>
      <c r="P15" s="255"/>
      <c r="Q15" s="279"/>
      <c r="R15" s="232"/>
      <c r="S15" s="221"/>
      <c r="T15" s="231"/>
      <c r="U15" s="322"/>
      <c r="V15" s="310"/>
      <c r="W15" s="311" t="s">
        <v>175</v>
      </c>
      <c r="X15" s="265"/>
      <c r="Z15" s="369" t="str">
        <f>VLOOKUP("さくら-"&amp;AF15&amp;"-A",'選手データ（さくら）'!E:L,4,0)</f>
        <v>岡崎光子</v>
      </c>
      <c r="AA15" s="368" t="s">
        <v>3</v>
      </c>
      <c r="AB15" s="369" t="str">
        <f>VLOOKUP("さくら-"&amp;AF15&amp;"-B",'選手データ（さくら）'!E:L,4,0)</f>
        <v>真玉小夜子</v>
      </c>
      <c r="AC15" s="368" t="s">
        <v>4</v>
      </c>
      <c r="AD15" s="212" t="str">
        <f>VLOOKUP("さくら-"&amp;AF15&amp;"-A",'選手データ（さくら）'!E:L,8,0)</f>
        <v>鳥取</v>
      </c>
      <c r="AE15" s="367" t="s">
        <v>2</v>
      </c>
      <c r="AF15" s="370">
        <v>25</v>
      </c>
      <c r="AG15" s="3"/>
    </row>
    <row r="16" spans="1:33" ht="26.25" customHeight="1" thickTop="1">
      <c r="A16" s="370"/>
      <c r="B16" s="4"/>
      <c r="C16" s="369"/>
      <c r="D16" s="371"/>
      <c r="E16" s="369"/>
      <c r="F16" s="371"/>
      <c r="G16" s="213" t="str">
        <f>IF(VLOOKUP("さくら-"&amp;A15&amp;"-B",'選手データ（さくら）'!E:L,8,0)=G15,"",VLOOKUP("さくら-"&amp;A15&amp;"-B",'選手データ（さくら）'!E:L,8,0))</f>
        <v>京都</v>
      </c>
      <c r="H16" s="371"/>
      <c r="I16" s="2"/>
      <c r="J16" s="266">
        <v>3</v>
      </c>
      <c r="K16" s="303"/>
      <c r="L16" s="324"/>
      <c r="M16" s="325"/>
      <c r="N16" s="326" t="s">
        <v>175</v>
      </c>
      <c r="O16" s="226"/>
      <c r="P16" s="255"/>
      <c r="Q16" s="279"/>
      <c r="R16" s="232"/>
      <c r="S16" s="221"/>
      <c r="T16" s="221"/>
      <c r="U16" s="327" t="s">
        <v>175</v>
      </c>
      <c r="V16" s="328"/>
      <c r="W16" s="312"/>
      <c r="X16" s="246">
        <v>2</v>
      </c>
      <c r="Z16" s="369"/>
      <c r="AA16" s="368"/>
      <c r="AB16" s="369"/>
      <c r="AC16" s="368"/>
      <c r="AD16" s="213" t="str">
        <f>IF(VLOOKUP("さくら-"&amp;AF15&amp;"-B",'選手データ（さくら）'!E:L,8,0)=AD15,"",VLOOKUP("さくら-"&amp;AF15&amp;"-B",'選手データ（さくら）'!E:L,8,0))</f>
        <v>島根</v>
      </c>
      <c r="AE16" s="367"/>
      <c r="AF16" s="370"/>
      <c r="AG16" s="3"/>
    </row>
    <row r="17" spans="1:33" ht="26.25" customHeight="1">
      <c r="A17" s="370">
        <v>9</v>
      </c>
      <c r="B17" s="4"/>
      <c r="C17" s="369" t="str">
        <f>VLOOKUP("さくら-"&amp;A17&amp;"-A",'選手データ（さくら）'!E:L,4,0)</f>
        <v>内田洋子</v>
      </c>
      <c r="D17" s="371" t="s">
        <v>0</v>
      </c>
      <c r="E17" s="369" t="str">
        <f>VLOOKUP("さくら-"&amp;A17&amp;"-B",'選手データ（さくら）'!E:L,4,0)</f>
        <v>水野尚代</v>
      </c>
      <c r="F17" s="371" t="s">
        <v>1</v>
      </c>
      <c r="G17" s="372" t="str">
        <f>VLOOKUP("さくら-"&amp;A17&amp;"-A",'選手データ（さくら）'!E:L,8,0)</f>
        <v>静岡</v>
      </c>
      <c r="H17" s="371" t="s">
        <v>2</v>
      </c>
      <c r="I17" s="2"/>
      <c r="J17" s="256"/>
      <c r="K17" s="256"/>
      <c r="L17" s="262"/>
      <c r="M17" s="261"/>
      <c r="N17" s="226"/>
      <c r="O17" s="226"/>
      <c r="P17" s="255"/>
      <c r="Q17" s="279"/>
      <c r="R17" s="232"/>
      <c r="S17" s="221"/>
      <c r="T17" s="221"/>
      <c r="U17" s="246"/>
      <c r="V17" s="281"/>
      <c r="W17" s="252"/>
      <c r="X17" s="254"/>
      <c r="Z17" s="369" t="str">
        <f>VLOOKUP("さくら-"&amp;AF17&amp;"-A",'選手データ（さくら）'!E:L,4,0)</f>
        <v>手塚カク子</v>
      </c>
      <c r="AA17" s="368" t="s">
        <v>3</v>
      </c>
      <c r="AB17" s="369" t="str">
        <f>VLOOKUP("さくら-"&amp;AF17&amp;"-B",'選手データ（さくら）'!E:L,4,0)</f>
        <v>俵田美恵子</v>
      </c>
      <c r="AC17" s="368" t="s">
        <v>4</v>
      </c>
      <c r="AD17" s="212" t="str">
        <f>VLOOKUP("さくら-"&amp;AF17&amp;"-A",'選手データ（さくら）'!E:L,8,0)</f>
        <v>神奈川</v>
      </c>
      <c r="AE17" s="367" t="s">
        <v>2</v>
      </c>
      <c r="AF17" s="370">
        <v>26</v>
      </c>
      <c r="AG17" s="3"/>
    </row>
    <row r="18" spans="1:33" ht="26.25" customHeight="1">
      <c r="A18" s="370"/>
      <c r="B18" s="4"/>
      <c r="C18" s="369"/>
      <c r="D18" s="371"/>
      <c r="E18" s="369"/>
      <c r="F18" s="371"/>
      <c r="G18" s="372">
        <f>IF(VLOOKUP("さくら-"&amp;A17&amp;"-B",'選手データ（さくら）'!E:L,8,0)=G17,"",VLOOKUP("さくら-"&amp;A17&amp;"-B",'選手データ（さくら）'!E:L,8,0))</f>
      </c>
      <c r="H18" s="371"/>
      <c r="I18" s="2"/>
      <c r="J18" s="266"/>
      <c r="K18" s="266">
        <v>0</v>
      </c>
      <c r="L18" s="266"/>
      <c r="M18" s="266">
        <v>1</v>
      </c>
      <c r="N18" s="226"/>
      <c r="O18" s="226"/>
      <c r="P18" s="255"/>
      <c r="Q18" s="279"/>
      <c r="R18" s="232"/>
      <c r="S18" s="221"/>
      <c r="T18" s="221"/>
      <c r="U18" s="246"/>
      <c r="V18" s="246">
        <v>0</v>
      </c>
      <c r="W18" s="246">
        <v>3</v>
      </c>
      <c r="X18" s="246"/>
      <c r="Z18" s="369"/>
      <c r="AA18" s="368"/>
      <c r="AB18" s="369"/>
      <c r="AC18" s="368"/>
      <c r="AD18" s="213" t="str">
        <f>IF(VLOOKUP("さくら-"&amp;AF17&amp;"-B",'選手データ（さくら）'!E:L,8,0)=AD17,"",VLOOKUP("さくら-"&amp;AF17&amp;"-B",'選手データ（さくら）'!E:L,8,0))</f>
        <v>富山</v>
      </c>
      <c r="AE18" s="367"/>
      <c r="AF18" s="370"/>
      <c r="AG18" s="3"/>
    </row>
    <row r="19" spans="1:33" ht="15" customHeight="1" thickBot="1">
      <c r="A19" s="4"/>
      <c r="B19" s="4"/>
      <c r="C19" s="209"/>
      <c r="D19" s="210"/>
      <c r="E19" s="209"/>
      <c r="F19" s="210"/>
      <c r="G19" s="213"/>
      <c r="H19" s="210"/>
      <c r="I19" s="2"/>
      <c r="J19" s="226"/>
      <c r="K19" s="226"/>
      <c r="L19" s="226"/>
      <c r="M19" s="226"/>
      <c r="N19" s="226"/>
      <c r="O19" s="282"/>
      <c r="P19" s="365">
        <v>2</v>
      </c>
      <c r="Q19" s="283"/>
      <c r="R19" s="284"/>
      <c r="S19" s="366" t="s">
        <v>175</v>
      </c>
      <c r="T19" s="221"/>
      <c r="Z19" s="209"/>
      <c r="AA19" s="216"/>
      <c r="AB19" s="209"/>
      <c r="AC19" s="216"/>
      <c r="AD19" s="213"/>
      <c r="AE19" s="1"/>
      <c r="AF19" s="4"/>
      <c r="AG19" s="3"/>
    </row>
    <row r="20" spans="1:33" ht="15" customHeight="1" thickTop="1">
      <c r="A20" s="4"/>
      <c r="B20" s="4"/>
      <c r="C20" s="209"/>
      <c r="D20" s="210"/>
      <c r="E20" s="209"/>
      <c r="F20" s="210"/>
      <c r="G20" s="213"/>
      <c r="H20" s="210"/>
      <c r="I20" s="2"/>
      <c r="J20" s="226"/>
      <c r="K20" s="226"/>
      <c r="L20" s="226"/>
      <c r="M20" s="226"/>
      <c r="N20" s="226"/>
      <c r="O20" s="226"/>
      <c r="P20" s="365"/>
      <c r="Q20" s="257"/>
      <c r="R20" s="285"/>
      <c r="S20" s="366"/>
      <c r="T20" s="221"/>
      <c r="Z20" s="209"/>
      <c r="AA20" s="216"/>
      <c r="AB20" s="209"/>
      <c r="AC20" s="216"/>
      <c r="AD20" s="213"/>
      <c r="AE20" s="1"/>
      <c r="AF20" s="4"/>
      <c r="AG20" s="3"/>
    </row>
    <row r="21" spans="1:32" ht="26.25" customHeight="1" thickBot="1">
      <c r="A21" s="370">
        <v>10</v>
      </c>
      <c r="B21" s="4"/>
      <c r="C21" s="369" t="str">
        <f>VLOOKUP("さくら-"&amp;A21&amp;"-A",'選手データ（さくら）'!E:L,4,0)</f>
        <v>村岡良子</v>
      </c>
      <c r="D21" s="371" t="s">
        <v>0</v>
      </c>
      <c r="E21" s="369" t="str">
        <f>VLOOKUP("さくら-"&amp;A21&amp;"-B",'選手データ（さくら）'!E:L,4,0)</f>
        <v>吉津朱美</v>
      </c>
      <c r="F21" s="371" t="s">
        <v>1</v>
      </c>
      <c r="G21" s="212" t="str">
        <f>VLOOKUP("さくら-"&amp;A21&amp;"-A",'選手データ（さくら）'!E:L,8,0)</f>
        <v>山口</v>
      </c>
      <c r="H21" s="371" t="s">
        <v>2</v>
      </c>
      <c r="I21" s="2"/>
      <c r="J21" s="302" t="s">
        <v>175</v>
      </c>
      <c r="K21" s="302" t="s">
        <v>175</v>
      </c>
      <c r="L21" s="225"/>
      <c r="M21" s="302"/>
      <c r="N21" s="302" t="s">
        <v>175</v>
      </c>
      <c r="O21" s="226"/>
      <c r="P21" s="226"/>
      <c r="Q21" s="257"/>
      <c r="R21" s="231"/>
      <c r="S21" s="221"/>
      <c r="T21" s="221"/>
      <c r="V21" s="305" t="s">
        <v>175</v>
      </c>
      <c r="W21" s="305"/>
      <c r="X21" s="305" t="s">
        <v>175</v>
      </c>
      <c r="Y21" s="329"/>
      <c r="Z21" s="369" t="str">
        <f>VLOOKUP("さくら-"&amp;AF21&amp;"-A",'選手データ（さくら）'!E:L,4,0)</f>
        <v>住友康江</v>
      </c>
      <c r="AA21" s="368" t="s">
        <v>3</v>
      </c>
      <c r="AB21" s="369" t="str">
        <f>VLOOKUP("さくら-"&amp;AF21&amp;"-B",'選手データ（さくら）'!E:L,4,0)</f>
        <v>福田久恵</v>
      </c>
      <c r="AC21" s="368" t="s">
        <v>4</v>
      </c>
      <c r="AD21" s="212" t="str">
        <f>VLOOKUP("さくら-"&amp;AF21&amp;"-A",'選手データ（さくら）'!E:L,8,0)</f>
        <v>兵庫</v>
      </c>
      <c r="AE21" s="367" t="s">
        <v>2</v>
      </c>
      <c r="AF21" s="370">
        <v>27</v>
      </c>
    </row>
    <row r="22" spans="1:32" ht="26.25" customHeight="1" thickTop="1">
      <c r="A22" s="370"/>
      <c r="B22" s="4"/>
      <c r="C22" s="369"/>
      <c r="D22" s="371"/>
      <c r="E22" s="369"/>
      <c r="F22" s="371"/>
      <c r="G22" s="213" t="str">
        <f>IF(VLOOKUP("さくら-"&amp;A21&amp;"-B",'選手データ（さくら）'!E:L,8,0)=G21,"",VLOOKUP("さくら-"&amp;A21&amp;"-B",'選手データ（さくら）'!E:L,8,0))</f>
        <v>広島</v>
      </c>
      <c r="H22" s="371"/>
      <c r="I22" s="2"/>
      <c r="J22" s="303"/>
      <c r="K22" s="316"/>
      <c r="L22" s="316"/>
      <c r="M22" s="303"/>
      <c r="N22" s="306"/>
      <c r="O22" s="226"/>
      <c r="P22" s="226"/>
      <c r="Q22" s="257"/>
      <c r="R22" s="231"/>
      <c r="S22" s="221"/>
      <c r="T22" s="221"/>
      <c r="U22" s="231"/>
      <c r="W22" s="232"/>
      <c r="X22" s="243"/>
      <c r="Z22" s="369"/>
      <c r="AA22" s="368"/>
      <c r="AB22" s="369"/>
      <c r="AC22" s="368"/>
      <c r="AD22" s="213" t="str">
        <f>IF(VLOOKUP("さくら-"&amp;AF21&amp;"-B",'選手データ（さくら）'!E:L,8,0)=AD21,"",VLOOKUP("さくら-"&amp;AF21&amp;"-B",'選手データ（さくら）'!E:L,8,0))</f>
        <v>大阪</v>
      </c>
      <c r="AE22" s="367"/>
      <c r="AF22" s="370"/>
    </row>
    <row r="23" spans="1:32" ht="26.25" customHeight="1" thickBot="1">
      <c r="A23" s="370">
        <v>11</v>
      </c>
      <c r="B23" s="4"/>
      <c r="C23" s="369" t="str">
        <f>VLOOKUP("さくら-"&amp;A23&amp;"-A",'選手データ（さくら）'!E:L,4,0)</f>
        <v>津村満寿子</v>
      </c>
      <c r="D23" s="371" t="s">
        <v>0</v>
      </c>
      <c r="E23" s="369" t="str">
        <f>VLOOKUP("さくら-"&amp;A23&amp;"-B",'選手データ（さくら）'!E:L,4,0)</f>
        <v>浅野あけみ</v>
      </c>
      <c r="F23" s="371" t="s">
        <v>1</v>
      </c>
      <c r="G23" s="212" t="str">
        <f>VLOOKUP("さくら-"&amp;A23&amp;"-A",'選手データ（さくら）'!E:L,8,0)</f>
        <v>大阪</v>
      </c>
      <c r="H23" s="371" t="s">
        <v>2</v>
      </c>
      <c r="I23" s="2"/>
      <c r="J23" s="256"/>
      <c r="K23" s="262"/>
      <c r="L23" s="262">
        <v>1</v>
      </c>
      <c r="M23" s="332">
        <v>0</v>
      </c>
      <c r="N23" s="333"/>
      <c r="O23" s="226"/>
      <c r="P23" s="226"/>
      <c r="Q23" s="257"/>
      <c r="R23" s="231"/>
      <c r="S23" s="221"/>
      <c r="T23" s="307"/>
      <c r="U23" s="309" t="s">
        <v>175</v>
      </c>
      <c r="V23" s="310"/>
      <c r="W23" s="311" t="s">
        <v>175</v>
      </c>
      <c r="X23" s="265"/>
      <c r="Y23" s="207"/>
      <c r="Z23" s="369" t="str">
        <f>VLOOKUP("さくら-"&amp;AF23&amp;"-A",'選手データ（さくら）'!E:L,4,0)</f>
        <v>松永初江</v>
      </c>
      <c r="AA23" s="368" t="s">
        <v>3</v>
      </c>
      <c r="AB23" s="369" t="str">
        <f>VLOOKUP("さくら-"&amp;AF23&amp;"-B",'選手データ（さくら）'!E:L,4,0)</f>
        <v>森　　幸代</v>
      </c>
      <c r="AC23" s="368" t="s">
        <v>4</v>
      </c>
      <c r="AD23" s="372" t="str">
        <f>VLOOKUP("さくら-"&amp;AF23&amp;"-A",'選手データ（さくら）'!E:L,8,0)</f>
        <v>静岡</v>
      </c>
      <c r="AE23" s="367" t="s">
        <v>2</v>
      </c>
      <c r="AF23" s="370">
        <v>28</v>
      </c>
    </row>
    <row r="24" spans="1:32" ht="26.25" customHeight="1" thickBot="1" thickTop="1">
      <c r="A24" s="370"/>
      <c r="B24" s="4"/>
      <c r="C24" s="369"/>
      <c r="D24" s="371"/>
      <c r="E24" s="369"/>
      <c r="F24" s="371"/>
      <c r="G24" s="213" t="str">
        <f>IF(VLOOKUP("さくら-"&amp;A23&amp;"-B",'選手データ（さくら）'!E:L,8,0)=G23,"",VLOOKUP("さくら-"&amp;A23&amp;"-B",'選手データ（さくら）'!E:L,8,0))</f>
        <v>京都</v>
      </c>
      <c r="H24" s="371"/>
      <c r="I24" s="2"/>
      <c r="J24" s="266">
        <v>1</v>
      </c>
      <c r="K24" s="226"/>
      <c r="L24" s="257"/>
      <c r="M24" s="257"/>
      <c r="N24" s="286"/>
      <c r="O24" s="308" t="s">
        <v>175</v>
      </c>
      <c r="P24" s="226"/>
      <c r="Q24" s="257"/>
      <c r="R24" s="231"/>
      <c r="S24" s="221"/>
      <c r="T24" s="231"/>
      <c r="V24" s="287"/>
      <c r="W24" s="243"/>
      <c r="X24" s="246">
        <v>0</v>
      </c>
      <c r="Z24" s="369"/>
      <c r="AA24" s="368"/>
      <c r="AB24" s="369"/>
      <c r="AC24" s="368"/>
      <c r="AD24" s="372"/>
      <c r="AE24" s="367"/>
      <c r="AF24" s="370"/>
    </row>
    <row r="25" spans="1:32" ht="26.25" customHeight="1" thickTop="1">
      <c r="A25" s="370">
        <v>12</v>
      </c>
      <c r="B25" s="4"/>
      <c r="C25" s="369" t="str">
        <f>VLOOKUP("さくら-"&amp;A25&amp;"-A",'選手データ（さくら）'!E:L,4,0)</f>
        <v>冨田千代子</v>
      </c>
      <c r="D25" s="371" t="s">
        <v>0</v>
      </c>
      <c r="E25" s="369" t="str">
        <f>VLOOKUP("さくら-"&amp;A25&amp;"-B",'選手データ（さくら）'!E:L,4,0)</f>
        <v>鷹野久子</v>
      </c>
      <c r="F25" s="371" t="s">
        <v>1</v>
      </c>
      <c r="G25" s="372" t="str">
        <f>VLOOKUP("さくら-"&amp;A25&amp;"-A",'選手データ（さくら）'!E:L,8,0)</f>
        <v>埼玉</v>
      </c>
      <c r="H25" s="371" t="s">
        <v>2</v>
      </c>
      <c r="I25" s="2"/>
      <c r="J25" s="315" t="s">
        <v>175</v>
      </c>
      <c r="K25" s="256"/>
      <c r="L25" s="262"/>
      <c r="M25" s="262"/>
      <c r="N25" s="288"/>
      <c r="O25" s="251"/>
      <c r="P25" s="226"/>
      <c r="Q25" s="257"/>
      <c r="R25" s="231"/>
      <c r="S25" s="221"/>
      <c r="T25" s="231"/>
      <c r="V25" s="289"/>
      <c r="W25" s="265"/>
      <c r="X25" s="237"/>
      <c r="Z25" s="369" t="str">
        <f>VLOOKUP("さくら-"&amp;AF25&amp;"-A",'選手データ（さくら）'!E:L,4,0)</f>
        <v>高眞富士子</v>
      </c>
      <c r="AA25" s="368" t="s">
        <v>3</v>
      </c>
      <c r="AB25" s="369" t="str">
        <f>VLOOKUP("さくら-"&amp;AF25&amp;"-B",'選手データ（さくら）'!E:L,4,0)</f>
        <v>植田純子</v>
      </c>
      <c r="AC25" s="368" t="s">
        <v>4</v>
      </c>
      <c r="AD25" s="372" t="str">
        <f>VLOOKUP("さくら-"&amp;AF25&amp;"-A",'選手データ（さくら）'!E:L,8,0)</f>
        <v>鳥取</v>
      </c>
      <c r="AE25" s="367" t="s">
        <v>2</v>
      </c>
      <c r="AF25" s="370">
        <v>29</v>
      </c>
    </row>
    <row r="26" spans="1:32" ht="26.25" customHeight="1" thickBot="1">
      <c r="A26" s="370"/>
      <c r="B26" s="4"/>
      <c r="C26" s="369"/>
      <c r="D26" s="371"/>
      <c r="E26" s="369"/>
      <c r="F26" s="371"/>
      <c r="G26" s="372">
        <f>IF(VLOOKUP("さくら-"&amp;A25&amp;"-B",'選手データ（さくら）'!E:L,8,0)=G25,"",VLOOKUP("さくら-"&amp;A25&amp;"-B",'選手データ（さくら）'!E:L,8,0))</f>
      </c>
      <c r="H26" s="371"/>
      <c r="I26" s="2"/>
      <c r="J26" s="226"/>
      <c r="K26" s="290">
        <v>1</v>
      </c>
      <c r="L26" s="266"/>
      <c r="M26" s="334" t="s">
        <v>175</v>
      </c>
      <c r="N26" s="318"/>
      <c r="O26" s="251"/>
      <c r="P26" s="226"/>
      <c r="Q26" s="257"/>
      <c r="R26" s="231"/>
      <c r="S26" s="221"/>
      <c r="T26" s="309" t="s">
        <v>175</v>
      </c>
      <c r="V26" s="246">
        <v>0</v>
      </c>
      <c r="W26" s="246">
        <v>2</v>
      </c>
      <c r="Z26" s="369"/>
      <c r="AA26" s="368"/>
      <c r="AB26" s="369"/>
      <c r="AC26" s="368"/>
      <c r="AD26" s="372"/>
      <c r="AE26" s="367"/>
      <c r="AF26" s="370"/>
    </row>
    <row r="27" spans="1:32" ht="26.25" customHeight="1" thickBot="1" thickTop="1">
      <c r="A27" s="370">
        <v>13</v>
      </c>
      <c r="B27" s="4"/>
      <c r="C27" s="369" t="str">
        <f>VLOOKUP("さくら-"&amp;A27&amp;"-A",'選手データ（さくら）'!E:L,4,0)</f>
        <v>西山照代</v>
      </c>
      <c r="D27" s="371" t="s">
        <v>0</v>
      </c>
      <c r="E27" s="369" t="str">
        <f>VLOOKUP("さくら-"&amp;A27&amp;"-B",'選手データ（さくら）'!E:L,4,0)</f>
        <v>西森孝子</v>
      </c>
      <c r="F27" s="371" t="s">
        <v>1</v>
      </c>
      <c r="G27" s="372" t="str">
        <f>VLOOKUP("さくら-"&amp;A27&amp;"-A",'選手データ（さくら）'!E:L,8,0)</f>
        <v>愛媛</v>
      </c>
      <c r="H27" s="371" t="s">
        <v>2</v>
      </c>
      <c r="I27" s="2"/>
      <c r="J27" s="256"/>
      <c r="K27" s="262"/>
      <c r="L27" s="256"/>
      <c r="M27" s="262"/>
      <c r="N27" s="261"/>
      <c r="O27" s="251"/>
      <c r="P27" s="226"/>
      <c r="Q27" s="257"/>
      <c r="R27" s="231"/>
      <c r="S27" s="231"/>
      <c r="T27" s="221"/>
      <c r="U27" s="243"/>
      <c r="V27" s="305" t="s">
        <v>175</v>
      </c>
      <c r="W27" s="305"/>
      <c r="X27" s="305" t="s">
        <v>175</v>
      </c>
      <c r="Y27" s="329"/>
      <c r="Z27" s="369" t="str">
        <f>VLOOKUP("さくら-"&amp;AF27&amp;"-A",'選手データ（さくら）'!E:L,4,0)</f>
        <v>山本悦子</v>
      </c>
      <c r="AA27" s="368" t="s">
        <v>3</v>
      </c>
      <c r="AB27" s="369" t="str">
        <f>VLOOKUP("さくら-"&amp;AF27&amp;"-B",'選手データ（さくら）'!E:L,4,0)</f>
        <v>大塚まさ乃</v>
      </c>
      <c r="AC27" s="368" t="s">
        <v>4</v>
      </c>
      <c r="AD27" s="372" t="str">
        <f>VLOOKUP("さくら-"&amp;AF27&amp;"-A",'選手データ（さくら）'!E:L,8,0)</f>
        <v>群馬</v>
      </c>
      <c r="AE27" s="367" t="s">
        <v>2</v>
      </c>
      <c r="AF27" s="370">
        <v>30</v>
      </c>
    </row>
    <row r="28" spans="1:32" ht="26.25" customHeight="1" thickTop="1">
      <c r="A28" s="370"/>
      <c r="B28" s="4"/>
      <c r="C28" s="369"/>
      <c r="D28" s="371"/>
      <c r="E28" s="369"/>
      <c r="F28" s="371"/>
      <c r="G28" s="372">
        <f>IF(VLOOKUP("さくら-"&amp;A27&amp;"-B",'選手データ（さくら）'!E:L,8,0)=G27,"",VLOOKUP("さくら-"&amp;A27&amp;"-B",'選手データ（さくら）'!E:L,8,0))</f>
      </c>
      <c r="H28" s="371"/>
      <c r="I28" s="2"/>
      <c r="J28" s="266">
        <v>2</v>
      </c>
      <c r="K28" s="266"/>
      <c r="L28" s="318" t="s">
        <v>175</v>
      </c>
      <c r="M28" s="266"/>
      <c r="N28" s="266">
        <v>1</v>
      </c>
      <c r="O28" s="291"/>
      <c r="P28" s="226"/>
      <c r="Q28" s="257"/>
      <c r="R28" s="231"/>
      <c r="S28" s="231"/>
      <c r="T28" s="221"/>
      <c r="U28" s="269"/>
      <c r="W28" s="232"/>
      <c r="X28" s="243"/>
      <c r="Z28" s="369"/>
      <c r="AA28" s="368"/>
      <c r="AB28" s="369"/>
      <c r="AC28" s="368"/>
      <c r="AD28" s="372"/>
      <c r="AE28" s="367"/>
      <c r="AF28" s="370"/>
    </row>
    <row r="29" spans="1:32" ht="26.25" customHeight="1" thickBot="1">
      <c r="A29" s="370"/>
      <c r="B29" s="4"/>
      <c r="C29" s="369"/>
      <c r="D29" s="371"/>
      <c r="E29" s="369"/>
      <c r="F29" s="371"/>
      <c r="G29" s="212"/>
      <c r="H29" s="371"/>
      <c r="I29" s="2"/>
      <c r="J29" s="226"/>
      <c r="K29" s="226"/>
      <c r="L29" s="226"/>
      <c r="M29" s="226"/>
      <c r="N29" s="226"/>
      <c r="O29" s="255"/>
      <c r="P29" s="226"/>
      <c r="Q29" s="257"/>
      <c r="R29" s="231"/>
      <c r="S29" s="231"/>
      <c r="T29" s="221"/>
      <c r="U29" s="292"/>
      <c r="V29" s="237"/>
      <c r="W29" s="238">
        <v>3</v>
      </c>
      <c r="X29" s="265"/>
      <c r="Y29" s="207"/>
      <c r="Z29" s="369" t="str">
        <f>VLOOKUP("さくら-"&amp;AF29&amp;"-A",'選手データ（さくら）'!E:L,4,0)</f>
        <v>尾道久子</v>
      </c>
      <c r="AA29" s="368" t="s">
        <v>3</v>
      </c>
      <c r="AB29" s="369" t="str">
        <f>VLOOKUP("さくら-"&amp;AF29&amp;"-B",'選手データ（さくら）'!E:L,4,0)</f>
        <v>安見文子</v>
      </c>
      <c r="AC29" s="368" t="s">
        <v>4</v>
      </c>
      <c r="AD29" s="372" t="str">
        <f>VLOOKUP("さくら-"&amp;AF29&amp;"-A",'選手データ（さくら）'!E:L,8,0)</f>
        <v>京都</v>
      </c>
      <c r="AE29" s="367" t="s">
        <v>2</v>
      </c>
      <c r="AF29" s="370">
        <v>31</v>
      </c>
    </row>
    <row r="30" spans="1:32" ht="26.25" customHeight="1" thickBot="1" thickTop="1">
      <c r="A30" s="370"/>
      <c r="B30" s="4"/>
      <c r="C30" s="369"/>
      <c r="D30" s="371"/>
      <c r="E30" s="369"/>
      <c r="F30" s="371"/>
      <c r="G30" s="213"/>
      <c r="H30" s="371"/>
      <c r="I30" s="2"/>
      <c r="J30" s="226"/>
      <c r="K30" s="226"/>
      <c r="L30" s="226"/>
      <c r="M30" s="226"/>
      <c r="N30" s="226"/>
      <c r="O30" s="255"/>
      <c r="P30" s="293"/>
      <c r="Q30" s="257"/>
      <c r="R30" s="231"/>
      <c r="S30" s="294"/>
      <c r="T30" s="221"/>
      <c r="U30" s="280">
        <v>0</v>
      </c>
      <c r="V30" s="287"/>
      <c r="W30" s="259"/>
      <c r="X30" s="246">
        <v>0</v>
      </c>
      <c r="Z30" s="369"/>
      <c r="AA30" s="368"/>
      <c r="AB30" s="369"/>
      <c r="AC30" s="368"/>
      <c r="AD30" s="372"/>
      <c r="AE30" s="367"/>
      <c r="AF30" s="370"/>
    </row>
    <row r="31" spans="1:32" ht="26.25" customHeight="1" thickBot="1" thickTop="1">
      <c r="A31" s="370">
        <v>14</v>
      </c>
      <c r="B31" s="4"/>
      <c r="C31" s="369" t="str">
        <f>VLOOKUP("さくら-"&amp;A31&amp;"-A",'選手データ（さくら）'!E:L,4,0)</f>
        <v>内海静枝</v>
      </c>
      <c r="D31" s="371" t="s">
        <v>0</v>
      </c>
      <c r="E31" s="369" t="str">
        <f>VLOOKUP("さくら-"&amp;A31&amp;"-B",'選手データ（さくら）'!E:L,4,0)</f>
        <v>竹田　　環</v>
      </c>
      <c r="F31" s="371" t="s">
        <v>1</v>
      </c>
      <c r="G31" s="212" t="str">
        <f>VLOOKUP("さくら-"&amp;A31&amp;"-A",'選手データ（さくら）'!E:L,8,0)</f>
        <v>東京</v>
      </c>
      <c r="H31" s="371" t="s">
        <v>2</v>
      </c>
      <c r="I31" s="2"/>
      <c r="J31" s="302" t="s">
        <v>175</v>
      </c>
      <c r="K31" s="302" t="s">
        <v>175</v>
      </c>
      <c r="L31" s="225"/>
      <c r="M31" s="302"/>
      <c r="N31" s="302" t="s">
        <v>175</v>
      </c>
      <c r="O31" s="226"/>
      <c r="P31" s="295">
        <v>3</v>
      </c>
      <c r="Q31" s="296"/>
      <c r="R31" s="297"/>
      <c r="S31" s="313" t="s">
        <v>175</v>
      </c>
      <c r="T31" s="243"/>
      <c r="V31" s="289"/>
      <c r="W31" s="265"/>
      <c r="X31" s="237"/>
      <c r="Z31" s="369" t="str">
        <f>VLOOKUP("さくら-"&amp;AF31&amp;"-A",'選手データ（さくら）'!E:L,4,0)</f>
        <v>赤堀妙子</v>
      </c>
      <c r="AA31" s="368" t="s">
        <v>3</v>
      </c>
      <c r="AB31" s="369" t="str">
        <f>VLOOKUP("さくら-"&amp;AF31&amp;"-B",'選手データ（さくら）'!E:L,4,0)</f>
        <v>板摺トキヱ</v>
      </c>
      <c r="AC31" s="368" t="s">
        <v>4</v>
      </c>
      <c r="AD31" s="212" t="str">
        <f>VLOOKUP("さくら-"&amp;AF31&amp;"-A",'選手データ（さくら）'!E:L,8,0)</f>
        <v>愛知</v>
      </c>
      <c r="AE31" s="367" t="s">
        <v>2</v>
      </c>
      <c r="AF31" s="370">
        <v>32</v>
      </c>
    </row>
    <row r="32" spans="1:32" ht="26.25" customHeight="1" thickTop="1">
      <c r="A32" s="370"/>
      <c r="B32" s="4"/>
      <c r="C32" s="369"/>
      <c r="D32" s="371"/>
      <c r="E32" s="369"/>
      <c r="F32" s="371"/>
      <c r="G32" s="213" t="str">
        <f>IF(VLOOKUP("さくら-"&amp;A31&amp;"-B",'選手データ（さくら）'!E:L,8,0)=G31,"",VLOOKUP("さくら-"&amp;A31&amp;"-B",'選手データ（さくら）'!E:L,8,0))</f>
        <v>京都</v>
      </c>
      <c r="H32" s="371"/>
      <c r="I32" s="2"/>
      <c r="J32" s="226"/>
      <c r="K32" s="257"/>
      <c r="L32" s="257"/>
      <c r="M32" s="226"/>
      <c r="N32" s="230"/>
      <c r="O32" s="226"/>
      <c r="P32" s="257"/>
      <c r="Q32" s="226"/>
      <c r="S32" s="221"/>
      <c r="T32" s="243"/>
      <c r="V32" s="246">
        <v>1</v>
      </c>
      <c r="W32" s="313" t="s">
        <v>175</v>
      </c>
      <c r="X32" s="307"/>
      <c r="Z32" s="369"/>
      <c r="AA32" s="368"/>
      <c r="AB32" s="369"/>
      <c r="AC32" s="368"/>
      <c r="AD32" s="213" t="str">
        <f>IF(VLOOKUP("さくら-"&amp;AF31&amp;"-B",'選手データ（さくら）'!E:L,8,0)=AD31,"",VLOOKUP("さくら-"&amp;AF31&amp;"-B",'選手データ（さくら）'!E:L,8,0))</f>
        <v>広島</v>
      </c>
      <c r="AE32" s="367"/>
      <c r="AF32" s="370"/>
    </row>
    <row r="33" spans="1:32" ht="26.25" customHeight="1" thickBot="1">
      <c r="A33" s="370">
        <v>15</v>
      </c>
      <c r="B33" s="4"/>
      <c r="C33" s="369" t="str">
        <f>VLOOKUP("さくら-"&amp;A33&amp;"-A",'選手データ（さくら）'!E:L,4,0)</f>
        <v>鈴木陽子</v>
      </c>
      <c r="D33" s="371" t="s">
        <v>0</v>
      </c>
      <c r="E33" s="369" t="str">
        <f>VLOOKUP("さくら-"&amp;A33&amp;"-B",'選手データ（さくら）'!E:L,4,0)</f>
        <v>岡本民子</v>
      </c>
      <c r="F33" s="371" t="s">
        <v>1</v>
      </c>
      <c r="G33" s="372" t="str">
        <f>VLOOKUP("さくら-"&amp;A33&amp;"-A",'選手データ（さくら）'!E:L,8,0)</f>
        <v>愛知</v>
      </c>
      <c r="H33" s="371" t="s">
        <v>2</v>
      </c>
      <c r="I33" s="2"/>
      <c r="J33" s="256"/>
      <c r="K33" s="262"/>
      <c r="L33" s="262">
        <v>3</v>
      </c>
      <c r="M33" s="315" t="s">
        <v>175</v>
      </c>
      <c r="N33" s="323"/>
      <c r="O33" s="226"/>
      <c r="P33" s="257"/>
      <c r="Q33" s="226"/>
      <c r="S33" s="221"/>
      <c r="T33" s="243"/>
      <c r="U33" s="305" t="s">
        <v>175</v>
      </c>
      <c r="V33" s="228"/>
      <c r="W33" s="305"/>
      <c r="X33" s="305" t="s">
        <v>175</v>
      </c>
      <c r="Z33" s="369" t="str">
        <f>VLOOKUP("さくら-"&amp;AF33&amp;"-A",'選手データ（さくら）'!E:L,4,0)</f>
        <v>関　　寿子</v>
      </c>
      <c r="AA33" s="368" t="s">
        <v>3</v>
      </c>
      <c r="AB33" s="369" t="str">
        <f>VLOOKUP("さくら-"&amp;AF33&amp;"-B",'選手データ（さくら）'!E:L,4,0)</f>
        <v>藤樫わか子</v>
      </c>
      <c r="AC33" s="368" t="s">
        <v>4</v>
      </c>
      <c r="AD33" s="372" t="str">
        <f>VLOOKUP("さくら-"&amp;AF33&amp;"-A",'選手データ（さくら）'!E:L,8,0)</f>
        <v>東京</v>
      </c>
      <c r="AE33" s="367" t="s">
        <v>2</v>
      </c>
      <c r="AF33" s="370">
        <v>33</v>
      </c>
    </row>
    <row r="34" spans="1:32" ht="26.25" customHeight="1" thickBot="1" thickTop="1">
      <c r="A34" s="370"/>
      <c r="B34" s="4"/>
      <c r="C34" s="369"/>
      <c r="D34" s="371"/>
      <c r="E34" s="369"/>
      <c r="F34" s="371"/>
      <c r="G34" s="372">
        <f>IF(VLOOKUP("さくら-"&amp;A33&amp;"-B",'選手データ（さくら）'!E:L,8,0)=G33,"",VLOOKUP("さくら-"&amp;A33&amp;"-B",'選手データ（さくら）'!E:L,8,0))</f>
      </c>
      <c r="H34" s="371"/>
      <c r="I34" s="2"/>
      <c r="J34" s="266">
        <v>1</v>
      </c>
      <c r="K34" s="226"/>
      <c r="L34" s="257"/>
      <c r="M34" s="257"/>
      <c r="N34" s="251"/>
      <c r="O34" s="298"/>
      <c r="P34" s="257"/>
      <c r="Q34" s="226"/>
      <c r="T34" s="269"/>
      <c r="X34" s="299"/>
      <c r="Z34" s="369"/>
      <c r="AA34" s="368"/>
      <c r="AB34" s="369"/>
      <c r="AC34" s="368"/>
      <c r="AD34" s="372">
        <f>IF(VLOOKUP("さくら-"&amp;AF33&amp;"-B",'選手データ（さくら）'!E:L,8,0)=AD33,"",VLOOKUP("さくら-"&amp;AF33&amp;"-B",'選手データ（さくら）'!E:L,8,0))</f>
      </c>
      <c r="AE34" s="367"/>
      <c r="AF34" s="370"/>
    </row>
    <row r="35" spans="1:32" ht="26.25" customHeight="1" thickBot="1" thickTop="1">
      <c r="A35" s="370">
        <v>16</v>
      </c>
      <c r="B35" s="4"/>
      <c r="C35" s="369" t="str">
        <f>VLOOKUP("さくら-"&amp;A35&amp;"-A",'選手データ（さくら）'!E:L,4,0)</f>
        <v>達山千恵子</v>
      </c>
      <c r="D35" s="371" t="s">
        <v>0</v>
      </c>
      <c r="E35" s="369" t="str">
        <f>VLOOKUP("さくら-"&amp;A35&amp;"-B",'選手データ（さくら）'!E:L,4,0)</f>
        <v>生田積子</v>
      </c>
      <c r="F35" s="371" t="s">
        <v>1</v>
      </c>
      <c r="G35" s="212" t="str">
        <f>VLOOKUP("さくら-"&amp;A35&amp;"-A",'選手データ（さくら）'!E:L,8,0)</f>
        <v>島根</v>
      </c>
      <c r="H35" s="371" t="s">
        <v>2</v>
      </c>
      <c r="I35" s="2"/>
      <c r="J35" s="256">
        <v>1</v>
      </c>
      <c r="K35" s="256"/>
      <c r="L35" s="262"/>
      <c r="M35" s="262"/>
      <c r="N35" s="288"/>
      <c r="O35" s="290">
        <v>1</v>
      </c>
      <c r="P35" s="226"/>
      <c r="T35" s="269"/>
      <c r="U35" s="237"/>
      <c r="V35" s="237"/>
      <c r="W35" s="237">
        <v>3</v>
      </c>
      <c r="X35" s="265"/>
      <c r="Z35" s="369" t="str">
        <f>VLOOKUP("さくら-"&amp;AF35&amp;"-A",'選手データ（さくら）'!E:L,4,0)</f>
        <v>高橋恵子</v>
      </c>
      <c r="AA35" s="368" t="s">
        <v>3</v>
      </c>
      <c r="AB35" s="369" t="str">
        <f>VLOOKUP("さくら-"&amp;AF35&amp;"-B",'選手データ（さくら）'!E:L,4,0)</f>
        <v>吾郷宗子</v>
      </c>
      <c r="AC35" s="368" t="s">
        <v>4</v>
      </c>
      <c r="AD35" s="212" t="str">
        <f>VLOOKUP("さくら-"&amp;AF35&amp;"-A",'選手データ（さくら）'!E:L,8,0)</f>
        <v>秋田</v>
      </c>
      <c r="AE35" s="367" t="s">
        <v>2</v>
      </c>
      <c r="AF35" s="370">
        <v>34</v>
      </c>
    </row>
    <row r="36" spans="1:32" ht="26.25" customHeight="1" thickTop="1">
      <c r="A36" s="370"/>
      <c r="B36" s="4"/>
      <c r="C36" s="369"/>
      <c r="D36" s="371"/>
      <c r="E36" s="369"/>
      <c r="F36" s="371"/>
      <c r="G36" s="213" t="str">
        <f>IF(VLOOKUP("さくら-"&amp;A35&amp;"-B",'選手データ（さくら）'!E:L,8,0)=G35,"",VLOOKUP("さくら-"&amp;A35&amp;"-B",'選手データ（さくら）'!E:L,8,0))</f>
        <v>鳥取</v>
      </c>
      <c r="H36" s="371"/>
      <c r="I36" s="2"/>
      <c r="J36" s="226"/>
      <c r="K36" s="290">
        <v>0</v>
      </c>
      <c r="L36" s="331"/>
      <c r="M36" s="266">
        <v>0</v>
      </c>
      <c r="N36" s="266"/>
      <c r="O36" s="257"/>
      <c r="T36" s="280">
        <v>0</v>
      </c>
      <c r="U36" s="259"/>
      <c r="V36" s="260"/>
      <c r="W36" s="301"/>
      <c r="X36" s="246">
        <v>1</v>
      </c>
      <c r="Z36" s="369"/>
      <c r="AA36" s="368"/>
      <c r="AB36" s="369"/>
      <c r="AC36" s="368"/>
      <c r="AD36" s="213" t="str">
        <f>IF(VLOOKUP("さくら-"&amp;AF35&amp;"-B",'選手データ（さくら）'!E:L,8,0)=AD35,"",VLOOKUP("さくら-"&amp;AF35&amp;"-B",'選手データ（さくら）'!E:L,8,0))</f>
        <v>島根</v>
      </c>
      <c r="AE36" s="367"/>
      <c r="AF36" s="370"/>
    </row>
    <row r="37" spans="1:32" ht="26.25" customHeight="1">
      <c r="A37" s="370">
        <v>17</v>
      </c>
      <c r="B37" s="4"/>
      <c r="C37" s="369" t="str">
        <f>VLOOKUP("さくら-"&amp;A37&amp;"-A",'選手データ（さくら）'!E:L,4,0)</f>
        <v>渡辺幸子</v>
      </c>
      <c r="D37" s="371" t="s">
        <v>0</v>
      </c>
      <c r="E37" s="369" t="str">
        <f>VLOOKUP("さくら-"&amp;A37&amp;"-B",'選手データ（さくら）'!E:L,4,0)</f>
        <v>松岡智恵子</v>
      </c>
      <c r="F37" s="371" t="s">
        <v>1</v>
      </c>
      <c r="G37" s="372" t="str">
        <f>VLOOKUP("さくら-"&amp;A37&amp;"-A",'選手データ（さくら）'!E:L,8,0)</f>
        <v>大阪</v>
      </c>
      <c r="H37" s="371" t="s">
        <v>2</v>
      </c>
      <c r="I37" s="2"/>
      <c r="J37" s="256"/>
      <c r="K37" s="262"/>
      <c r="L37" s="256"/>
      <c r="M37" s="262"/>
      <c r="N37" s="261"/>
      <c r="O37" s="257"/>
      <c r="T37" s="232"/>
      <c r="U37" s="265"/>
      <c r="V37" s="238"/>
      <c r="W37" s="237"/>
      <c r="X37" s="237"/>
      <c r="Z37" s="369" t="str">
        <f>VLOOKUP("さくら-"&amp;AF37&amp;"-A",'選手データ（さくら）'!E:L,4,0)</f>
        <v>谷底寿鶴恵</v>
      </c>
      <c r="AA37" s="368" t="s">
        <v>3</v>
      </c>
      <c r="AB37" s="369" t="str">
        <f>VLOOKUP("さくら-"&amp;AF37&amp;"-B",'選手データ（さくら）'!E:L,4,0)</f>
        <v>斉藤紀子</v>
      </c>
      <c r="AC37" s="368" t="s">
        <v>4</v>
      </c>
      <c r="AD37" s="212" t="str">
        <f>VLOOKUP("さくら-"&amp;AF37&amp;"-A",'選手データ（さくら）'!E:L,8,0)</f>
        <v>滋賀</v>
      </c>
      <c r="AE37" s="367" t="s">
        <v>2</v>
      </c>
      <c r="AF37" s="370">
        <v>35</v>
      </c>
    </row>
    <row r="38" spans="1:32" ht="26.25" customHeight="1">
      <c r="A38" s="370"/>
      <c r="B38" s="4"/>
      <c r="C38" s="369"/>
      <c r="D38" s="371"/>
      <c r="E38" s="369"/>
      <c r="F38" s="371"/>
      <c r="G38" s="372"/>
      <c r="H38" s="371"/>
      <c r="I38" s="2"/>
      <c r="J38" s="318" t="s">
        <v>175</v>
      </c>
      <c r="K38" s="318"/>
      <c r="L38" s="318" t="s">
        <v>175</v>
      </c>
      <c r="M38" s="266"/>
      <c r="N38" s="266">
        <v>0</v>
      </c>
      <c r="O38" s="266"/>
      <c r="U38" s="246">
        <v>1</v>
      </c>
      <c r="V38" s="246"/>
      <c r="W38" s="313" t="s">
        <v>175</v>
      </c>
      <c r="Z38" s="369"/>
      <c r="AA38" s="368"/>
      <c r="AB38" s="369"/>
      <c r="AC38" s="368"/>
      <c r="AD38" s="213" t="str">
        <f>IF(VLOOKUP("さくら-"&amp;AF37&amp;"-B",'選手データ（さくら）'!E:L,8,0)=AD37,"",VLOOKUP("さくら-"&amp;AF37&amp;"-B",'選手データ（さくら）'!E:L,8,0))</f>
        <v>香川</v>
      </c>
      <c r="AE38" s="367"/>
      <c r="AF38" s="370"/>
    </row>
    <row r="39" spans="1:31" ht="15" customHeight="1">
      <c r="A39" s="3"/>
      <c r="B39" s="3"/>
      <c r="C39" s="214"/>
      <c r="D39" s="215"/>
      <c r="E39" s="214"/>
      <c r="F39" s="216"/>
      <c r="G39" s="211"/>
      <c r="H39" s="216"/>
      <c r="I39" s="1"/>
      <c r="J39" s="226"/>
      <c r="K39" s="226"/>
      <c r="L39" s="226"/>
      <c r="M39" s="226"/>
      <c r="N39" s="226"/>
      <c r="O39" s="226"/>
      <c r="Z39" s="222"/>
      <c r="AB39" s="214"/>
      <c r="AC39" s="216"/>
      <c r="AD39" s="223"/>
      <c r="AE39" s="1"/>
    </row>
    <row r="40" spans="6:31" ht="15" customHeight="1">
      <c r="F40" s="368"/>
      <c r="G40" s="211"/>
      <c r="H40" s="368"/>
      <c r="I40" s="1"/>
      <c r="AC40" s="368"/>
      <c r="AD40" s="223"/>
      <c r="AE40" s="367"/>
    </row>
    <row r="41" spans="6:31" ht="15" customHeight="1">
      <c r="F41" s="368"/>
      <c r="G41" s="211"/>
      <c r="H41" s="368"/>
      <c r="I41" s="1"/>
      <c r="AC41" s="368"/>
      <c r="AD41" s="223"/>
      <c r="AE41" s="367"/>
    </row>
    <row r="42" spans="6:31" ht="15" customHeight="1">
      <c r="F42" s="368"/>
      <c r="G42" s="211"/>
      <c r="H42" s="368"/>
      <c r="I42" s="1"/>
      <c r="AC42" s="368"/>
      <c r="AD42" s="223"/>
      <c r="AE42" s="367"/>
    </row>
    <row r="43" spans="6:31" ht="15" customHeight="1">
      <c r="F43" s="368"/>
      <c r="G43" s="211"/>
      <c r="H43" s="368"/>
      <c r="I43" s="1"/>
      <c r="AC43" s="368"/>
      <c r="AD43" s="223"/>
      <c r="AE43" s="367"/>
    </row>
    <row r="44" spans="6:31" ht="15" customHeight="1">
      <c r="F44" s="368"/>
      <c r="G44" s="211"/>
      <c r="H44" s="368"/>
      <c r="I44" s="1"/>
      <c r="AC44" s="368"/>
      <c r="AD44" s="223"/>
      <c r="AE44" s="367"/>
    </row>
    <row r="45" spans="6:31" ht="15" customHeight="1">
      <c r="F45" s="368"/>
      <c r="G45" s="211"/>
      <c r="H45" s="368"/>
      <c r="I45" s="1"/>
      <c r="AC45" s="368"/>
      <c r="AD45" s="223"/>
      <c r="AE45" s="367"/>
    </row>
    <row r="46" spans="6:31" ht="15" customHeight="1">
      <c r="F46" s="368"/>
      <c r="G46" s="211"/>
      <c r="H46" s="368"/>
      <c r="I46" s="1"/>
      <c r="AC46" s="368"/>
      <c r="AD46" s="223"/>
      <c r="AE46" s="367"/>
    </row>
    <row r="47" spans="6:31" ht="15" customHeight="1">
      <c r="F47" s="368"/>
      <c r="G47" s="211"/>
      <c r="H47" s="368"/>
      <c r="I47" s="1"/>
      <c r="AC47" s="368"/>
      <c r="AD47" s="223"/>
      <c r="AE47" s="367"/>
    </row>
    <row r="48" spans="6:31" ht="15" customHeight="1">
      <c r="F48" s="368"/>
      <c r="G48" s="211"/>
      <c r="H48" s="368"/>
      <c r="I48" s="1"/>
      <c r="AC48" s="368"/>
      <c r="AD48" s="223"/>
      <c r="AE48" s="367"/>
    </row>
    <row r="49" spans="6:31" ht="15" customHeight="1">
      <c r="F49" s="368"/>
      <c r="G49" s="211"/>
      <c r="H49" s="368"/>
      <c r="I49" s="1"/>
      <c r="AC49" s="368"/>
      <c r="AD49" s="223"/>
      <c r="AE49" s="367"/>
    </row>
    <row r="50" spans="6:31" ht="15" customHeight="1">
      <c r="F50" s="368"/>
      <c r="G50" s="211"/>
      <c r="H50" s="368"/>
      <c r="I50" s="1"/>
      <c r="AC50" s="368"/>
      <c r="AD50" s="223"/>
      <c r="AE50" s="367"/>
    </row>
    <row r="51" spans="6:31" ht="15" customHeight="1">
      <c r="F51" s="368"/>
      <c r="G51" s="211"/>
      <c r="H51" s="368"/>
      <c r="I51" s="1"/>
      <c r="AC51" s="368"/>
      <c r="AD51" s="223"/>
      <c r="AE51" s="367"/>
    </row>
    <row r="52" spans="6:31" ht="15" customHeight="1">
      <c r="F52" s="368"/>
      <c r="G52" s="211"/>
      <c r="H52" s="368"/>
      <c r="I52" s="1"/>
      <c r="AC52" s="368"/>
      <c r="AD52" s="223"/>
      <c r="AE52" s="367"/>
    </row>
    <row r="53" spans="6:31" ht="15" customHeight="1">
      <c r="F53" s="368"/>
      <c r="G53" s="211"/>
      <c r="H53" s="368"/>
      <c r="I53" s="1"/>
      <c r="AC53" s="368"/>
      <c r="AD53" s="223"/>
      <c r="AE53" s="367"/>
    </row>
    <row r="54" spans="6:31" ht="15" customHeight="1">
      <c r="F54" s="368"/>
      <c r="G54" s="211"/>
      <c r="H54" s="368"/>
      <c r="I54" s="1"/>
      <c r="AC54" s="368"/>
      <c r="AD54" s="223"/>
      <c r="AE54" s="367"/>
    </row>
    <row r="55" spans="6:31" ht="15" customHeight="1">
      <c r="F55" s="368"/>
      <c r="G55" s="211"/>
      <c r="H55" s="368"/>
      <c r="I55" s="1"/>
      <c r="AC55" s="368"/>
      <c r="AD55" s="223"/>
      <c r="AE55" s="367"/>
    </row>
  </sheetData>
  <sheetProtection/>
  <mergeCells count="266">
    <mergeCell ref="AD25:AD26"/>
    <mergeCell ref="AD27:AD28"/>
    <mergeCell ref="AD29:AD30"/>
    <mergeCell ref="AD33:AD34"/>
    <mergeCell ref="AD3:AD4"/>
    <mergeCell ref="AD5:AD6"/>
    <mergeCell ref="AD9:AD10"/>
    <mergeCell ref="AD23:AD24"/>
    <mergeCell ref="G27:G28"/>
    <mergeCell ref="G1:G2"/>
    <mergeCell ref="G3:G4"/>
    <mergeCell ref="G5:G6"/>
    <mergeCell ref="G7:G8"/>
    <mergeCell ref="G11:G12"/>
    <mergeCell ref="H17:H18"/>
    <mergeCell ref="C25:C26"/>
    <mergeCell ref="D25:D26"/>
    <mergeCell ref="E25:E26"/>
    <mergeCell ref="H25:H26"/>
    <mergeCell ref="F25:F26"/>
    <mergeCell ref="G25:G26"/>
    <mergeCell ref="C21:C22"/>
    <mergeCell ref="D21:D22"/>
    <mergeCell ref="G17:G18"/>
    <mergeCell ref="A21:A22"/>
    <mergeCell ref="D17:D18"/>
    <mergeCell ref="E17:E18"/>
    <mergeCell ref="F17:F18"/>
    <mergeCell ref="F21:F22"/>
    <mergeCell ref="A17:A18"/>
    <mergeCell ref="C17:C18"/>
    <mergeCell ref="C23:C24"/>
    <mergeCell ref="D23:D24"/>
    <mergeCell ref="E23:E24"/>
    <mergeCell ref="A23:A24"/>
    <mergeCell ref="E21:E22"/>
    <mergeCell ref="H21:H22"/>
    <mergeCell ref="H23:H24"/>
    <mergeCell ref="C5:C6"/>
    <mergeCell ref="D5:D6"/>
    <mergeCell ref="E5:E6"/>
    <mergeCell ref="A15:A16"/>
    <mergeCell ref="C15:C16"/>
    <mergeCell ref="D15:D16"/>
    <mergeCell ref="E15:E16"/>
    <mergeCell ref="H11:H12"/>
    <mergeCell ref="H13:H14"/>
    <mergeCell ref="A11:A12"/>
    <mergeCell ref="C11:C12"/>
    <mergeCell ref="D11:D12"/>
    <mergeCell ref="E11:E12"/>
    <mergeCell ref="F11:F12"/>
    <mergeCell ref="A13:A14"/>
    <mergeCell ref="D13:D14"/>
    <mergeCell ref="E13:E14"/>
    <mergeCell ref="H7:H8"/>
    <mergeCell ref="H9:H10"/>
    <mergeCell ref="F1:F2"/>
    <mergeCell ref="F3:F4"/>
    <mergeCell ref="F5:F6"/>
    <mergeCell ref="H3:H4"/>
    <mergeCell ref="F7:F8"/>
    <mergeCell ref="F9:F10"/>
    <mergeCell ref="H27:H28"/>
    <mergeCell ref="F27:F28"/>
    <mergeCell ref="C27:C28"/>
    <mergeCell ref="D27:D28"/>
    <mergeCell ref="E27:E28"/>
    <mergeCell ref="H1:H2"/>
    <mergeCell ref="C9:C10"/>
    <mergeCell ref="D9:D10"/>
    <mergeCell ref="E9:E10"/>
    <mergeCell ref="H5:H6"/>
    <mergeCell ref="A9:A10"/>
    <mergeCell ref="A3:A4"/>
    <mergeCell ref="C3:C4"/>
    <mergeCell ref="D3:D4"/>
    <mergeCell ref="A7:A8"/>
    <mergeCell ref="E1:E2"/>
    <mergeCell ref="B3:B4"/>
    <mergeCell ref="C7:C8"/>
    <mergeCell ref="D7:D8"/>
    <mergeCell ref="E3:E4"/>
    <mergeCell ref="C37:C38"/>
    <mergeCell ref="D37:D38"/>
    <mergeCell ref="E37:E38"/>
    <mergeCell ref="H37:H38"/>
    <mergeCell ref="G37:G38"/>
    <mergeCell ref="A1:A2"/>
    <mergeCell ref="C1:C2"/>
    <mergeCell ref="D1:D2"/>
    <mergeCell ref="A25:A26"/>
    <mergeCell ref="A5:A6"/>
    <mergeCell ref="Z1:Z2"/>
    <mergeCell ref="AA1:AA2"/>
    <mergeCell ref="AB1:AB2"/>
    <mergeCell ref="AC1:AC2"/>
    <mergeCell ref="Z3:Z4"/>
    <mergeCell ref="AA3:AA4"/>
    <mergeCell ref="AB3:AB4"/>
    <mergeCell ref="AC3:AC4"/>
    <mergeCell ref="Z9:Z10"/>
    <mergeCell ref="AA9:AA10"/>
    <mergeCell ref="AB9:AB10"/>
    <mergeCell ref="AC9:AC10"/>
    <mergeCell ref="Z5:Z6"/>
    <mergeCell ref="AA5:AA6"/>
    <mergeCell ref="AB5:AB6"/>
    <mergeCell ref="AC5:AC6"/>
    <mergeCell ref="AC7:AC8"/>
    <mergeCell ref="AA7:AA8"/>
    <mergeCell ref="AB7:AB8"/>
    <mergeCell ref="AC21:AC22"/>
    <mergeCell ref="Z15:Z16"/>
    <mergeCell ref="AA15:AA16"/>
    <mergeCell ref="AB15:AB16"/>
    <mergeCell ref="AC15:AC16"/>
    <mergeCell ref="Z17:Z18"/>
    <mergeCell ref="AA17:AA18"/>
    <mergeCell ref="AB17:AB18"/>
    <mergeCell ref="AC17:AC18"/>
    <mergeCell ref="AB27:AB28"/>
    <mergeCell ref="AC33:AC34"/>
    <mergeCell ref="C31:C32"/>
    <mergeCell ref="D29:D30"/>
    <mergeCell ref="E29:E30"/>
    <mergeCell ref="H29:H30"/>
    <mergeCell ref="F29:F30"/>
    <mergeCell ref="E31:E32"/>
    <mergeCell ref="H31:H32"/>
    <mergeCell ref="A37:A38"/>
    <mergeCell ref="H33:H34"/>
    <mergeCell ref="F35:F36"/>
    <mergeCell ref="C33:C34"/>
    <mergeCell ref="D33:D34"/>
    <mergeCell ref="E33:E34"/>
    <mergeCell ref="E35:E36"/>
    <mergeCell ref="H35:H36"/>
    <mergeCell ref="F33:F34"/>
    <mergeCell ref="G33:G34"/>
    <mergeCell ref="AA35:AA36"/>
    <mergeCell ref="Z31:Z32"/>
    <mergeCell ref="AA31:AA32"/>
    <mergeCell ref="Z33:Z34"/>
    <mergeCell ref="AA33:AA34"/>
    <mergeCell ref="AC27:AC28"/>
    <mergeCell ref="Z29:Z30"/>
    <mergeCell ref="AA29:AA30"/>
    <mergeCell ref="AB29:AB30"/>
    <mergeCell ref="AC29:AC30"/>
    <mergeCell ref="AA37:AA38"/>
    <mergeCell ref="F31:F32"/>
    <mergeCell ref="A35:A36"/>
    <mergeCell ref="A31:A32"/>
    <mergeCell ref="A33:A34"/>
    <mergeCell ref="D31:D32"/>
    <mergeCell ref="C35:C36"/>
    <mergeCell ref="D35:D36"/>
    <mergeCell ref="F37:F38"/>
    <mergeCell ref="Z35:Z36"/>
    <mergeCell ref="A27:A28"/>
    <mergeCell ref="A29:A30"/>
    <mergeCell ref="Z23:Z24"/>
    <mergeCell ref="AA23:AA24"/>
    <mergeCell ref="AB23:AB24"/>
    <mergeCell ref="AC23:AC24"/>
    <mergeCell ref="Z25:Z26"/>
    <mergeCell ref="AA25:AA26"/>
    <mergeCell ref="AA27:AA28"/>
    <mergeCell ref="C29:C30"/>
    <mergeCell ref="AB11:AB12"/>
    <mergeCell ref="AC11:AC12"/>
    <mergeCell ref="Z11:Z12"/>
    <mergeCell ref="AA11:AA12"/>
    <mergeCell ref="AF1:AF2"/>
    <mergeCell ref="AF3:AF4"/>
    <mergeCell ref="AF5:AF6"/>
    <mergeCell ref="AF7:AF8"/>
    <mergeCell ref="AF9:AF10"/>
    <mergeCell ref="AF11:AF12"/>
    <mergeCell ref="AF13:AF14"/>
    <mergeCell ref="AF15:AF16"/>
    <mergeCell ref="F13:F14"/>
    <mergeCell ref="F15:F16"/>
    <mergeCell ref="H15:H16"/>
    <mergeCell ref="AE11:AE12"/>
    <mergeCell ref="Z13:Z14"/>
    <mergeCell ref="AA13:AA14"/>
    <mergeCell ref="AB13:AB14"/>
    <mergeCell ref="AC13:AC14"/>
    <mergeCell ref="F23:F24"/>
    <mergeCell ref="AB31:AB32"/>
    <mergeCell ref="AC31:AC32"/>
    <mergeCell ref="AE21:AE22"/>
    <mergeCell ref="Z27:Z28"/>
    <mergeCell ref="AB25:AB26"/>
    <mergeCell ref="AC25:AC26"/>
    <mergeCell ref="Z21:Z22"/>
    <mergeCell ref="AA21:AA22"/>
    <mergeCell ref="AB21:AB22"/>
    <mergeCell ref="AF35:AF36"/>
    <mergeCell ref="AF37:AF38"/>
    <mergeCell ref="AF17:AF18"/>
    <mergeCell ref="AF21:AF22"/>
    <mergeCell ref="AF33:AF34"/>
    <mergeCell ref="AF23:AF24"/>
    <mergeCell ref="AF25:AF26"/>
    <mergeCell ref="AF27:AF28"/>
    <mergeCell ref="AF29:AF30"/>
    <mergeCell ref="AF31:AF32"/>
    <mergeCell ref="H52:H53"/>
    <mergeCell ref="AE31:AE32"/>
    <mergeCell ref="AE33:AE34"/>
    <mergeCell ref="AE35:AE36"/>
    <mergeCell ref="AB37:AB38"/>
    <mergeCell ref="AC37:AC38"/>
    <mergeCell ref="AB35:AB36"/>
    <mergeCell ref="AC35:AC36"/>
    <mergeCell ref="AB33:AB34"/>
    <mergeCell ref="Z37:Z38"/>
    <mergeCell ref="AE42:AE43"/>
    <mergeCell ref="F54:F55"/>
    <mergeCell ref="H54:H55"/>
    <mergeCell ref="F44:F45"/>
    <mergeCell ref="H44:H45"/>
    <mergeCell ref="F46:F47"/>
    <mergeCell ref="H46:H47"/>
    <mergeCell ref="F50:F51"/>
    <mergeCell ref="H50:H51"/>
    <mergeCell ref="F52:F53"/>
    <mergeCell ref="AE1:AE2"/>
    <mergeCell ref="AE3:AE4"/>
    <mergeCell ref="AE5:AE6"/>
    <mergeCell ref="AE7:AE8"/>
    <mergeCell ref="F48:F49"/>
    <mergeCell ref="H48:H49"/>
    <mergeCell ref="F40:F41"/>
    <mergeCell ref="H40:H41"/>
    <mergeCell ref="F42:F43"/>
    <mergeCell ref="H42:H43"/>
    <mergeCell ref="AC54:AC55"/>
    <mergeCell ref="AE54:AE55"/>
    <mergeCell ref="AC44:AC45"/>
    <mergeCell ref="AE44:AE45"/>
    <mergeCell ref="AC46:AC47"/>
    <mergeCell ref="AE46:AE47"/>
    <mergeCell ref="AE9:AE10"/>
    <mergeCell ref="AC50:AC51"/>
    <mergeCell ref="AE50:AE51"/>
    <mergeCell ref="AC52:AC53"/>
    <mergeCell ref="AE52:AE53"/>
    <mergeCell ref="AC40:AC41"/>
    <mergeCell ref="AE40:AE41"/>
    <mergeCell ref="AC48:AC49"/>
    <mergeCell ref="AE48:AE49"/>
    <mergeCell ref="AC42:AC43"/>
    <mergeCell ref="P19:P20"/>
    <mergeCell ref="S19:S20"/>
    <mergeCell ref="AE37:AE38"/>
    <mergeCell ref="AE13:AE14"/>
    <mergeCell ref="AE15:AE16"/>
    <mergeCell ref="AE23:AE24"/>
    <mergeCell ref="AE25:AE26"/>
    <mergeCell ref="AE17:AE18"/>
    <mergeCell ref="AE27:AE28"/>
    <mergeCell ref="AE29:AE30"/>
  </mergeCells>
  <printOptions/>
  <pageMargins left="0.3937007874015748" right="0.3937007874015748" top="1.1811023622047245" bottom="0" header="0.5905511811023623" footer="0"/>
  <pageSetup fitToHeight="1" fitToWidth="1" horizontalDpi="600" verticalDpi="600" orientation="portrait" paperSize="9" scale="57" r:id="rId2"/>
  <headerFooter alignWithMargins="0">
    <oddHeader>&amp;C&amp;"ＭＳ Ｐゴシック,太字"&amp;20さくらブロック　（満７５歳以上）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2011-08-10T14:39:29Z</cp:lastPrinted>
  <dcterms:created xsi:type="dcterms:W3CDTF">2005-06-03T12:25:22Z</dcterms:created>
  <dcterms:modified xsi:type="dcterms:W3CDTF">2011-08-11T18:33:12Z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